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/>
  <mc:AlternateContent xmlns:mc="http://schemas.openxmlformats.org/markup-compatibility/2006">
    <mc:Choice Requires="x15">
      <x15ac:absPath xmlns:x15ac="http://schemas.microsoft.com/office/spreadsheetml/2010/11/ac" url="C:\Users\amber\Downloads\"/>
    </mc:Choice>
  </mc:AlternateContent>
  <xr:revisionPtr revIDLastSave="0" documentId="13_ncr:1_{172675D7-32B7-4F61-B7DE-66619595C7F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Herd Plan" sheetId="4" r:id="rId1"/>
    <sheet name="Map" sheetId="7" r:id="rId2"/>
    <sheet name="Fencing" sheetId="2" r:id="rId3"/>
    <sheet name="Water" sheetId="3" r:id="rId4"/>
    <sheet name="Seeding" sheetId="11" r:id="rId5"/>
    <sheet name="Totals" sheetId="12" r:id="rId6"/>
  </sheets>
  <definedNames>
    <definedName name="_xlnm.Print_Area" localSheetId="2">Fencing!$A$1:$G$124</definedName>
    <definedName name="_xlnm.Print_Area" localSheetId="0">'Herd Plan'!$A$1:$E$41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" i="12" l="1"/>
  <c r="B4" i="12"/>
  <c r="D3" i="12"/>
  <c r="B3" i="12"/>
  <c r="E18" i="11"/>
  <c r="E17" i="11"/>
  <c r="E19" i="11" s="1"/>
  <c r="E16" i="11"/>
  <c r="E13" i="11"/>
  <c r="E12" i="11"/>
  <c r="E11" i="11"/>
  <c r="E10" i="11"/>
  <c r="E9" i="11"/>
  <c r="E8" i="11"/>
  <c r="E7" i="11"/>
  <c r="E6" i="11"/>
  <c r="E14" i="11" s="1"/>
  <c r="E20" i="11" s="1"/>
  <c r="D12" i="12" s="1"/>
  <c r="C4" i="11"/>
  <c r="E3" i="11"/>
  <c r="C3" i="11"/>
  <c r="D18" i="3"/>
  <c r="D19" i="3" s="1"/>
  <c r="D17" i="3"/>
  <c r="D16" i="3"/>
  <c r="D13" i="3"/>
  <c r="D12" i="3"/>
  <c r="D11" i="3"/>
  <c r="D10" i="3"/>
  <c r="D9" i="3"/>
  <c r="D8" i="3"/>
  <c r="D7" i="3"/>
  <c r="D6" i="3"/>
  <c r="D14" i="3" s="1"/>
  <c r="D20" i="3" s="1"/>
  <c r="D10" i="12" s="1"/>
  <c r="B4" i="3"/>
  <c r="D3" i="3"/>
  <c r="B3" i="3"/>
  <c r="G123" i="2"/>
  <c r="G124" i="2" s="1"/>
  <c r="G122" i="2"/>
  <c r="G121" i="2"/>
  <c r="G117" i="2"/>
  <c r="G116" i="2"/>
  <c r="G115" i="2"/>
  <c r="G111" i="2"/>
  <c r="A109" i="2"/>
  <c r="B103" i="2"/>
  <c r="D95" i="2"/>
  <c r="D103" i="2" s="1"/>
  <c r="C95" i="2"/>
  <c r="B98" i="2" s="1"/>
  <c r="G91" i="2"/>
  <c r="G90" i="2"/>
  <c r="G89" i="2"/>
  <c r="G92" i="2" s="1"/>
  <c r="G84" i="2"/>
  <c r="G83" i="2"/>
  <c r="G85" i="2" s="1"/>
  <c r="G79" i="2"/>
  <c r="A77" i="2"/>
  <c r="B71" i="2"/>
  <c r="B66" i="2"/>
  <c r="C66" i="2" s="1"/>
  <c r="C63" i="2"/>
  <c r="D63" i="2" s="1"/>
  <c r="D71" i="2" s="1"/>
  <c r="G57" i="2"/>
  <c r="G56" i="2"/>
  <c r="G55" i="2"/>
  <c r="G58" i="2" s="1"/>
  <c r="B21" i="2" s="1"/>
  <c r="G50" i="2"/>
  <c r="G51" i="2" s="1"/>
  <c r="G49" i="2"/>
  <c r="G45" i="2"/>
  <c r="B37" i="2"/>
  <c r="C29" i="2"/>
  <c r="B32" i="2" s="1"/>
  <c r="P26" i="2"/>
  <c r="G23" i="2"/>
  <c r="G22" i="2"/>
  <c r="G21" i="2"/>
  <c r="G20" i="2"/>
  <c r="G19" i="2"/>
  <c r="A19" i="2"/>
  <c r="G18" i="2"/>
  <c r="A18" i="2"/>
  <c r="G17" i="2"/>
  <c r="B17" i="2"/>
  <c r="A17" i="2"/>
  <c r="G16" i="2"/>
  <c r="A16" i="2"/>
  <c r="G15" i="2"/>
  <c r="A15" i="2"/>
  <c r="G14" i="2"/>
  <c r="G13" i="2"/>
  <c r="G24" i="2" s="1"/>
  <c r="B18" i="2" s="1"/>
  <c r="A12" i="2"/>
  <c r="F9" i="2"/>
  <c r="C9" i="2"/>
  <c r="B9" i="2"/>
  <c r="C8" i="2"/>
  <c r="C7" i="2"/>
  <c r="F6" i="2"/>
  <c r="E6" i="2"/>
  <c r="D6" i="2"/>
  <c r="C6" i="2"/>
  <c r="F2" i="2"/>
  <c r="D2" i="2"/>
  <c r="B2" i="2"/>
  <c r="C34" i="4"/>
  <c r="E31" i="4"/>
  <c r="E30" i="4"/>
  <c r="E29" i="4"/>
  <c r="E28" i="4"/>
  <c r="E32" i="4" s="1"/>
  <c r="E34" i="4" s="1"/>
  <c r="E35" i="4" s="1"/>
  <c r="C98" i="2" l="1"/>
  <c r="E98" i="2"/>
  <c r="G98" i="2" s="1"/>
  <c r="B14" i="2" s="1"/>
  <c r="B75" i="2"/>
  <c r="C75" i="2" s="1"/>
  <c r="E75" i="2" s="1"/>
  <c r="G75" i="2" s="1"/>
  <c r="G71" i="2"/>
  <c r="B107" i="2"/>
  <c r="C107" i="2" s="1"/>
  <c r="E107" i="2" s="1"/>
  <c r="G107" i="2" s="1"/>
  <c r="G103" i="2"/>
  <c r="E32" i="2"/>
  <c r="G32" i="2" s="1"/>
  <c r="B12" i="2" s="1"/>
  <c r="C32" i="2"/>
  <c r="B19" i="2"/>
  <c r="D29" i="2"/>
  <c r="D37" i="2" s="1"/>
  <c r="E66" i="2"/>
  <c r="G66" i="2" s="1"/>
  <c r="B13" i="2" s="1"/>
  <c r="B41" i="2" l="1"/>
  <c r="C41" i="2" s="1"/>
  <c r="E41" i="2" s="1"/>
  <c r="G41" i="2" s="1"/>
  <c r="B16" i="2" s="1"/>
  <c r="G37" i="2"/>
  <c r="B15" i="2" s="1"/>
  <c r="B20" i="2" s="1"/>
  <c r="B24" i="2" s="1"/>
  <c r="D8" i="12" s="1"/>
  <c r="D14" i="12" s="1"/>
</calcChain>
</file>

<file path=xl/sharedStrings.xml><?xml version="1.0" encoding="utf-8"?>
<sst xmlns="http://schemas.openxmlformats.org/spreadsheetml/2006/main" count="320" uniqueCount="154">
  <si>
    <t>Canadian Grazing Mentorship Program</t>
  </si>
  <si>
    <t>Grazing Plan</t>
  </si>
  <si>
    <t>Advanced Grazing System</t>
  </si>
  <si>
    <t>Grazing Season</t>
  </si>
  <si>
    <t>Current Management:</t>
  </si>
  <si>
    <t>Pasture Name</t>
  </si>
  <si>
    <t>Highridge</t>
  </si>
  <si>
    <t>Location</t>
  </si>
  <si>
    <t>Pasture Size</t>
  </si>
  <si>
    <t>Carrying Capacity (AD)</t>
  </si>
  <si>
    <t>Typle and Class of Herd</t>
  </si>
  <si>
    <t>Pairs</t>
  </si>
  <si>
    <t xml:space="preserve">Number of Animals </t>
  </si>
  <si>
    <t>Start Date</t>
  </si>
  <si>
    <t>Days of Grazing</t>
  </si>
  <si>
    <t>Desired Rest Period 1</t>
  </si>
  <si>
    <t>Average Graze Period</t>
  </si>
  <si>
    <t>Desired Rest Period 2</t>
  </si>
  <si>
    <t xml:space="preserve">(If applicable) </t>
  </si>
  <si>
    <t>Desired Rest Period 3</t>
  </si>
  <si>
    <t>Comments</t>
  </si>
  <si>
    <t>Proposed Managment:</t>
  </si>
  <si>
    <t>Stocking Rate</t>
  </si>
  <si>
    <t>Animal Days Calculation</t>
  </si>
  <si>
    <t>Class of Livestock</t>
  </si>
  <si>
    <t># of Head</t>
  </si>
  <si>
    <t>ADV</t>
  </si>
  <si>
    <t>ADT</t>
  </si>
  <si>
    <t>Cow/calf Pairs</t>
  </si>
  <si>
    <t>Total</t>
  </si>
  <si>
    <t>Total AD Required for the Grazing Season</t>
  </si>
  <si>
    <t>Days =</t>
  </si>
  <si>
    <r>
      <rPr>
        <b/>
        <sz val="11"/>
        <color theme="1"/>
        <rFont val="Calibri"/>
        <charset val="134"/>
        <scheme val="minor"/>
      </rPr>
      <t>Surplus/</t>
    </r>
    <r>
      <rPr>
        <b/>
        <sz val="11"/>
        <color rgb="FFFF0000"/>
        <rFont val="Calibri"/>
        <charset val="134"/>
        <scheme val="minor"/>
      </rPr>
      <t>Deficit</t>
    </r>
  </si>
  <si>
    <t>Animal Days Value (Adjust for animal size and condition)</t>
  </si>
  <si>
    <t>Dry Cow = 1200 lbs</t>
  </si>
  <si>
    <t>Yearling (500+)=0.75AD</t>
  </si>
  <si>
    <t>Cow/Calf (Calf=100-200lbs)=1.75 AD</t>
  </si>
  <si>
    <t>Dry Cow =</t>
  </si>
  <si>
    <t>1.5 AD</t>
  </si>
  <si>
    <t>Yearling (700+)=1 AD</t>
  </si>
  <si>
    <t>Cow/Calf (Calf=300-400lbs)=2 AD</t>
  </si>
  <si>
    <t>Bull (Breeding)=</t>
  </si>
  <si>
    <t>2 AD</t>
  </si>
  <si>
    <t>Yearling (900+)=1.25AD</t>
  </si>
  <si>
    <t>Cow/Calf (Calf=400-500lbs)=2.25 AD</t>
  </si>
  <si>
    <t>Bull (Not Breeding)=</t>
  </si>
  <si>
    <t>2.5 AD</t>
  </si>
  <si>
    <t>Ewe/Nanny = 0.2AD</t>
  </si>
  <si>
    <t>120 Lbs</t>
  </si>
  <si>
    <t>Horse = 1.5 AD</t>
  </si>
  <si>
    <t>1000 lbs</t>
  </si>
  <si>
    <t>Lamb/Kid = 0.1</t>
  </si>
  <si>
    <t>60 lbs</t>
  </si>
  <si>
    <t>Pony/Donkey = 1AD</t>
  </si>
  <si>
    <t>750 lbs</t>
  </si>
  <si>
    <t xml:space="preserve">                  Fencing Cost Calculator</t>
  </si>
  <si>
    <t>Conversion Calculator</t>
  </si>
  <si>
    <t>Fenceline</t>
  </si>
  <si>
    <t>Distance (m)</t>
  </si>
  <si>
    <t>Distance (F)</t>
  </si>
  <si>
    <t>Total Hectares</t>
  </si>
  <si>
    <t>Total Acres</t>
  </si>
  <si>
    <t>Acres to Hectares</t>
  </si>
  <si>
    <t>Acres</t>
  </si>
  <si>
    <t>Exterior Fence</t>
  </si>
  <si>
    <t>Hectares</t>
  </si>
  <si>
    <t>Alleyway/Water Area</t>
  </si>
  <si>
    <t>Feet to Meters</t>
  </si>
  <si>
    <t>Interior Cross Fence</t>
  </si>
  <si>
    <t>Feet</t>
  </si>
  <si>
    <t>Meters</t>
  </si>
  <si>
    <t>Fencing Cost Summary</t>
  </si>
  <si>
    <t>Energizer Cost</t>
  </si>
  <si>
    <t>Item</t>
  </si>
  <si>
    <t>Number</t>
  </si>
  <si>
    <t>Cost</t>
  </si>
  <si>
    <t>Alley/Water Area Wire</t>
  </si>
  <si>
    <t>6 Joule Stayfix</t>
  </si>
  <si>
    <t>Interior Wire</t>
  </si>
  <si>
    <t>Ground Rods</t>
  </si>
  <si>
    <t>Equipment Subtotal</t>
  </si>
  <si>
    <t>Installation Costs</t>
  </si>
  <si>
    <t>Other</t>
  </si>
  <si>
    <t>Grand Total</t>
  </si>
  <si>
    <t>Total Length</t>
  </si>
  <si>
    <t>m</t>
  </si>
  <si>
    <t>ft</t>
  </si>
  <si>
    <t>Perimeter Wire</t>
  </si>
  <si>
    <t>Strands</t>
  </si>
  <si>
    <t>Roll Length (m)</t>
  </si>
  <si>
    <t>Rolls Required</t>
  </si>
  <si>
    <t>$ Roll-1</t>
  </si>
  <si>
    <t>HT Wire Cost</t>
  </si>
  <si>
    <t>Fence Post Requirements</t>
  </si>
  <si>
    <t>Fence Post Spacing</t>
  </si>
  <si>
    <t>Posts Required</t>
  </si>
  <si>
    <t>$ Post-1</t>
  </si>
  <si>
    <t>Post Cost</t>
  </si>
  <si>
    <t>Insulators</t>
  </si>
  <si>
    <t>Units Post-1</t>
  </si>
  <si>
    <t>Posts</t>
  </si>
  <si>
    <t>Total Units</t>
  </si>
  <si>
    <t>Units Required</t>
  </si>
  <si>
    <t>$ Unit</t>
  </si>
  <si>
    <t>Insulator Cost</t>
  </si>
  <si>
    <t xml:space="preserve">Corner Hardware </t>
  </si>
  <si>
    <t># of Corner Posts</t>
  </si>
  <si>
    <t>Cost of Posts</t>
  </si>
  <si>
    <t>Corner Wire Gear</t>
  </si>
  <si>
    <t>Misc. Costs</t>
  </si>
  <si>
    <t xml:space="preserve">Total </t>
  </si>
  <si>
    <t>Hours</t>
  </si>
  <si>
    <t>Rate</t>
  </si>
  <si>
    <t>Labour</t>
  </si>
  <si>
    <t>2 People</t>
  </si>
  <si>
    <t>Equipment Costs</t>
  </si>
  <si>
    <t>Truck and Postpounder</t>
  </si>
  <si>
    <t>Alley Way/Water Area</t>
  </si>
  <si>
    <t>Alley Wire</t>
  </si>
  <si>
    <t>Alley Wire Cost</t>
  </si>
  <si>
    <t>2 people</t>
  </si>
  <si>
    <t>Truck and Post pounder</t>
  </si>
  <si>
    <t>Interior Wire Cost</t>
  </si>
  <si>
    <t>End Posts</t>
  </si>
  <si>
    <t xml:space="preserve"> </t>
  </si>
  <si>
    <t>Water System Plan</t>
  </si>
  <si>
    <t>Pipe</t>
  </si>
  <si>
    <t>Fittings</t>
  </si>
  <si>
    <t>Trough</t>
  </si>
  <si>
    <t>Total of Equipment</t>
  </si>
  <si>
    <t>Instalation Labour X2</t>
  </si>
  <si>
    <t>Equipment Labour</t>
  </si>
  <si>
    <t>Delivery</t>
  </si>
  <si>
    <t>Total of Installation</t>
  </si>
  <si>
    <t>Seeding Plan</t>
  </si>
  <si>
    <t>Seed</t>
  </si>
  <si>
    <t>Paddock #</t>
  </si>
  <si>
    <t># of bags</t>
  </si>
  <si>
    <t>Cost/bag</t>
  </si>
  <si>
    <t>Seed Mix</t>
  </si>
  <si>
    <t xml:space="preserve">all Paddocks </t>
  </si>
  <si>
    <t>26.13/acre</t>
  </si>
  <si>
    <t>on Map with L</t>
  </si>
  <si>
    <t>330 acres</t>
  </si>
  <si>
    <t>Total Seed</t>
  </si>
  <si>
    <t>Seeding Costs</t>
  </si>
  <si>
    <t># of Units</t>
  </si>
  <si>
    <t>Equipment Cost</t>
  </si>
  <si>
    <t>Valmar Rental</t>
  </si>
  <si>
    <t>Total OFCAF Request</t>
  </si>
  <si>
    <t>Mentorship</t>
  </si>
  <si>
    <t>Fencing</t>
  </si>
  <si>
    <t>Water Systems</t>
  </si>
  <si>
    <t>Seeding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</si>
</sst>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;[Red]\-&quot;$&quot;#,##0.00"/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&quot;$&quot;#,##0.00"/>
    <numFmt numFmtId="166" formatCode="0_ ;[Red]\-0\ "/>
  </numFmts>
  <fonts count="25">
    <font>
      <sz val="11"/>
      <color theme="1"/>
      <name val="Calibri"/>
      <charset val="134"/>
      <scheme val="minor"/>
    </font>
    <font>
      <b/>
      <sz val="22"/>
      <color theme="1"/>
      <name val="Calibri"/>
      <charset val="134"/>
      <scheme val="minor"/>
    </font>
    <font>
      <b/>
      <sz val="16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36"/>
      <color theme="1"/>
      <name val="Calibri"/>
      <charset val="134"/>
      <scheme val="minor"/>
    </font>
    <font>
      <sz val="16"/>
      <color theme="1"/>
      <name val="Calibri"/>
      <charset val="134"/>
      <scheme val="minor"/>
    </font>
    <font>
      <b/>
      <sz val="20"/>
      <color theme="1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b/>
      <sz val="16"/>
      <name val="Times New Roman"/>
      <charset val="134"/>
    </font>
    <font>
      <b/>
      <sz val="26"/>
      <name val="Times New Roman"/>
      <charset val="134"/>
    </font>
    <font>
      <b/>
      <sz val="26"/>
      <color theme="1"/>
      <name val="Calibri"/>
      <charset val="134"/>
      <scheme val="minor"/>
    </font>
    <font>
      <b/>
      <sz val="28"/>
      <color theme="1"/>
      <name val="Calibri"/>
      <charset val="134"/>
      <scheme val="minor"/>
    </font>
    <font>
      <sz val="9"/>
      <name val="Calibri"/>
      <charset val="134"/>
      <scheme val="minor"/>
    </font>
    <font>
      <sz val="10"/>
      <name val="Calibri"/>
      <charset val="134"/>
      <scheme val="minor"/>
    </font>
    <font>
      <sz val="12"/>
      <name val="Calibri"/>
      <charset val="134"/>
      <scheme val="minor"/>
    </font>
    <font>
      <b/>
      <sz val="12"/>
      <name val="Calibri"/>
      <charset val="134"/>
      <scheme val="minor"/>
    </font>
    <font>
      <b/>
      <sz val="10"/>
      <name val="Calibri"/>
      <charset val="134"/>
      <scheme val="minor"/>
    </font>
    <font>
      <b/>
      <sz val="8"/>
      <name val="Calibri"/>
      <charset val="134"/>
      <scheme val="minor"/>
    </font>
    <font>
      <sz val="5"/>
      <name val="Calibri"/>
      <charset val="134"/>
      <scheme val="minor"/>
    </font>
    <font>
      <sz val="5"/>
      <name val="Courier New"/>
      <charset val="134"/>
    </font>
    <font>
      <b/>
      <sz val="7"/>
      <name val="Calibri"/>
      <charset val="134"/>
      <scheme val="minor"/>
    </font>
    <font>
      <sz val="11"/>
      <color theme="1"/>
      <name val="Calibri"/>
      <charset val="134"/>
      <scheme val="minor"/>
    </font>
    <font>
      <b/>
      <sz val="11"/>
      <color rgb="FFFF0000"/>
      <name val="Calibri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</fills>
  <borders count="92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</borders>
  <cellStyleXfs count="3">
    <xf numFmtId="0" fontId="0" fillId="0" borderId="0"/>
    <xf numFmtId="44" fontId="23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309">
    <xf numFmtId="0" fontId="0" fillId="0" borderId="0" xfId="0"/>
    <xf numFmtId="0" fontId="0" fillId="2" borderId="0" xfId="0" applyFill="1"/>
    <xf numFmtId="0" fontId="1" fillId="3" borderId="0" xfId="0" applyFont="1" applyFill="1"/>
    <xf numFmtId="0" fontId="2" fillId="3" borderId="0" xfId="0" applyFont="1" applyFill="1"/>
    <xf numFmtId="0" fontId="2" fillId="2" borderId="0" xfId="0" applyFont="1" applyFill="1"/>
    <xf numFmtId="0" fontId="3" fillId="3" borderId="0" xfId="0" applyFont="1" applyFill="1" applyAlignment="1">
      <alignment horizontal="left"/>
    </xf>
    <xf numFmtId="0" fontId="3" fillId="3" borderId="0" xfId="0" applyFont="1" applyFill="1"/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0" fillId="2" borderId="5" xfId="0" applyFill="1" applyBorder="1"/>
    <xf numFmtId="0" fontId="0" fillId="2" borderId="6" xfId="0" applyFill="1" applyBorder="1"/>
    <xf numFmtId="8" fontId="0" fillId="2" borderId="7" xfId="0" applyNumberFormat="1" applyFill="1" applyBorder="1"/>
    <xf numFmtId="8" fontId="0" fillId="4" borderId="8" xfId="0" applyNumberFormat="1" applyFill="1" applyBorder="1" applyProtection="1">
      <protection locked="0"/>
    </xf>
    <xf numFmtId="0" fontId="0" fillId="2" borderId="9" xfId="0" applyFill="1" applyBorder="1"/>
    <xf numFmtId="0" fontId="0" fillId="2" borderId="10" xfId="0" applyFill="1" applyBorder="1"/>
    <xf numFmtId="8" fontId="0" fillId="2" borderId="11" xfId="0" applyNumberFormat="1" applyFill="1" applyBorder="1"/>
    <xf numFmtId="8" fontId="0" fillId="0" borderId="8" xfId="0" applyNumberFormat="1" applyBorder="1"/>
    <xf numFmtId="0" fontId="0" fillId="2" borderId="12" xfId="0" applyFill="1" applyBorder="1"/>
    <xf numFmtId="0" fontId="0" fillId="2" borderId="13" xfId="0" applyFill="1" applyBorder="1"/>
    <xf numFmtId="8" fontId="0" fillId="2" borderId="14" xfId="0" applyNumberFormat="1" applyFill="1" applyBorder="1"/>
    <xf numFmtId="0" fontId="0" fillId="2" borderId="11" xfId="0" applyFill="1" applyBorder="1"/>
    <xf numFmtId="0" fontId="0" fillId="2" borderId="15" xfId="0" applyFill="1" applyBorder="1"/>
    <xf numFmtId="8" fontId="0" fillId="0" borderId="16" xfId="0" applyNumberFormat="1" applyBorder="1"/>
    <xf numFmtId="0" fontId="5" fillId="0" borderId="17" xfId="0" applyFont="1" applyBorder="1"/>
    <xf numFmtId="0" fontId="0" fillId="0" borderId="18" xfId="0" applyBorder="1"/>
    <xf numFmtId="8" fontId="5" fillId="0" borderId="19" xfId="0" applyNumberFormat="1" applyFont="1" applyBorder="1"/>
    <xf numFmtId="8" fontId="5" fillId="0" borderId="20" xfId="0" applyNumberFormat="1" applyFont="1" applyBorder="1"/>
    <xf numFmtId="0" fontId="0" fillId="4" borderId="0" xfId="0" applyFill="1" applyProtection="1">
      <protection locked="0"/>
    </xf>
    <xf numFmtId="0" fontId="0" fillId="3" borderId="0" xfId="0" applyFill="1"/>
    <xf numFmtId="0" fontId="6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4" fillId="0" borderId="21" xfId="0" applyFont="1" applyBorder="1"/>
    <xf numFmtId="0" fontId="4" fillId="4" borderId="2" xfId="0" applyFont="1" applyFill="1" applyBorder="1" applyProtection="1">
      <protection locked="0"/>
    </xf>
    <xf numFmtId="0" fontId="4" fillId="4" borderId="3" xfId="0" applyFont="1" applyFill="1" applyBorder="1" applyProtection="1">
      <protection locked="0"/>
    </xf>
    <xf numFmtId="0" fontId="0" fillId="4" borderId="5" xfId="0" applyFill="1" applyBorder="1" applyProtection="1">
      <protection locked="0"/>
    </xf>
    <xf numFmtId="0" fontId="0" fillId="4" borderId="22" xfId="0" applyFill="1" applyBorder="1" applyProtection="1">
      <protection locked="0"/>
    </xf>
    <xf numFmtId="0" fontId="0" fillId="4" borderId="23" xfId="0" applyFill="1" applyBorder="1" applyProtection="1">
      <protection locked="0"/>
    </xf>
    <xf numFmtId="8" fontId="0" fillId="4" borderId="7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4" borderId="9" xfId="0" applyFill="1" applyBorder="1" applyProtection="1">
      <protection locked="0"/>
    </xf>
    <xf numFmtId="0" fontId="0" fillId="4" borderId="24" xfId="0" applyFill="1" applyBorder="1" applyProtection="1">
      <protection locked="0"/>
    </xf>
    <xf numFmtId="0" fontId="0" fillId="4" borderId="25" xfId="0" applyFill="1" applyBorder="1" applyProtection="1">
      <protection locked="0"/>
    </xf>
    <xf numFmtId="8" fontId="0" fillId="4" borderId="11" xfId="0" applyNumberFormat="1" applyFill="1" applyBorder="1" applyProtection="1">
      <protection locked="0"/>
    </xf>
    <xf numFmtId="0" fontId="0" fillId="4" borderId="12" xfId="0" applyFill="1" applyBorder="1" applyProtection="1">
      <protection locked="0"/>
    </xf>
    <xf numFmtId="0" fontId="0" fillId="4" borderId="26" xfId="0" applyFill="1" applyBorder="1" applyProtection="1">
      <protection locked="0"/>
    </xf>
    <xf numFmtId="0" fontId="0" fillId="4" borderId="27" xfId="0" applyFill="1" applyBorder="1" applyProtection="1">
      <protection locked="0"/>
    </xf>
    <xf numFmtId="8" fontId="0" fillId="4" borderId="14" xfId="0" applyNumberFormat="1" applyFill="1" applyBorder="1" applyProtection="1">
      <protection locked="0"/>
    </xf>
    <xf numFmtId="8" fontId="0" fillId="0" borderId="4" xfId="0" applyNumberFormat="1" applyBorder="1"/>
    <xf numFmtId="0" fontId="5" fillId="2" borderId="1" xfId="0" applyFont="1" applyFill="1" applyBorder="1"/>
    <xf numFmtId="0" fontId="5" fillId="2" borderId="21" xfId="0" applyFont="1" applyFill="1" applyBorder="1"/>
    <xf numFmtId="0" fontId="5" fillId="2" borderId="28" xfId="0" applyFont="1" applyFill="1" applyBorder="1"/>
    <xf numFmtId="8" fontId="5" fillId="2" borderId="3" xfId="0" applyNumberFormat="1" applyFont="1" applyFill="1" applyBorder="1"/>
    <xf numFmtId="8" fontId="5" fillId="2" borderId="16" xfId="0" applyNumberFormat="1" applyFont="1" applyFill="1" applyBorder="1"/>
    <xf numFmtId="0" fontId="0" fillId="2" borderId="1" xfId="0" applyFill="1" applyBorder="1"/>
    <xf numFmtId="0" fontId="0" fillId="2" borderId="21" xfId="0" applyFill="1" applyBorder="1"/>
    <xf numFmtId="0" fontId="0" fillId="2" borderId="28" xfId="0" applyFill="1" applyBorder="1"/>
    <xf numFmtId="8" fontId="0" fillId="2" borderId="3" xfId="0" applyNumberFormat="1" applyFill="1" applyBorder="1"/>
    <xf numFmtId="0" fontId="0" fillId="4" borderId="29" xfId="0" applyFill="1" applyBorder="1" applyProtection="1">
      <protection locked="0"/>
    </xf>
    <xf numFmtId="0" fontId="0" fillId="4" borderId="15" xfId="0" applyFill="1" applyBorder="1" applyProtection="1">
      <protection locked="0"/>
    </xf>
    <xf numFmtId="0" fontId="0" fillId="4" borderId="7" xfId="0" applyFill="1" applyBorder="1" applyProtection="1">
      <protection locked="0"/>
    </xf>
    <xf numFmtId="8" fontId="0" fillId="0" borderId="30" xfId="0" applyNumberFormat="1" applyBorder="1"/>
    <xf numFmtId="0" fontId="0" fillId="4" borderId="31" xfId="0" applyFill="1" applyBorder="1" applyProtection="1">
      <protection locked="0"/>
    </xf>
    <xf numFmtId="0" fontId="0" fillId="4" borderId="10" xfId="0" applyFill="1" applyBorder="1" applyProtection="1">
      <protection locked="0"/>
    </xf>
    <xf numFmtId="0" fontId="0" fillId="4" borderId="11" xfId="0" applyFill="1" applyBorder="1" applyProtection="1">
      <protection locked="0"/>
    </xf>
    <xf numFmtId="0" fontId="5" fillId="0" borderId="9" xfId="0" applyFont="1" applyBorder="1"/>
    <xf numFmtId="0" fontId="5" fillId="0" borderId="31" xfId="0" applyFont="1" applyBorder="1"/>
    <xf numFmtId="0" fontId="0" fillId="0" borderId="10" xfId="0" applyBorder="1"/>
    <xf numFmtId="8" fontId="0" fillId="0" borderId="11" xfId="0" applyNumberFormat="1" applyBorder="1"/>
    <xf numFmtId="8" fontId="5" fillId="0" borderId="8" xfId="0" applyNumberFormat="1" applyFont="1" applyBorder="1"/>
    <xf numFmtId="0" fontId="5" fillId="0" borderId="32" xfId="0" applyFont="1" applyBorder="1"/>
    <xf numFmtId="8" fontId="5" fillId="0" borderId="33" xfId="0" applyNumberFormat="1" applyFont="1" applyBorder="1"/>
    <xf numFmtId="0" fontId="0" fillId="4" borderId="6" xfId="0" applyFill="1" applyBorder="1" applyProtection="1">
      <protection locked="0"/>
    </xf>
    <xf numFmtId="0" fontId="0" fillId="4" borderId="13" xfId="0" applyFill="1" applyBorder="1" applyProtection="1">
      <protection locked="0"/>
    </xf>
    <xf numFmtId="0" fontId="6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0" fontId="7" fillId="0" borderId="1" xfId="0" applyFont="1" applyBorder="1"/>
    <xf numFmtId="0" fontId="0" fillId="0" borderId="34" xfId="0" applyBorder="1"/>
    <xf numFmtId="0" fontId="0" fillId="0" borderId="35" xfId="0" applyBorder="1"/>
    <xf numFmtId="0" fontId="0" fillId="0" borderId="6" xfId="0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11" xfId="0" applyBorder="1"/>
    <xf numFmtId="2" fontId="0" fillId="4" borderId="25" xfId="0" applyNumberFormat="1" applyFill="1" applyBorder="1" applyProtection="1">
      <protection locked="0"/>
    </xf>
    <xf numFmtId="0" fontId="0" fillId="0" borderId="40" xfId="0" applyBorder="1"/>
    <xf numFmtId="2" fontId="0" fillId="2" borderId="10" xfId="0" applyNumberFormat="1" applyFill="1" applyBorder="1"/>
    <xf numFmtId="2" fontId="0" fillId="0" borderId="11" xfId="0" applyNumberFormat="1" applyBorder="1"/>
    <xf numFmtId="2" fontId="0" fillId="0" borderId="25" xfId="0" applyNumberFormat="1" applyBorder="1"/>
    <xf numFmtId="2" fontId="0" fillId="0" borderId="10" xfId="0" applyNumberFormat="1" applyBorder="1"/>
    <xf numFmtId="0" fontId="0" fillId="0" borderId="25" xfId="0" applyBorder="1"/>
    <xf numFmtId="0" fontId="0" fillId="0" borderId="41" xfId="0" applyBorder="1"/>
    <xf numFmtId="2" fontId="0" fillId="0" borderId="18" xfId="0" applyNumberFormat="1" applyBorder="1"/>
    <xf numFmtId="2" fontId="0" fillId="0" borderId="19" xfId="0" applyNumberFormat="1" applyBorder="1"/>
    <xf numFmtId="0" fontId="0" fillId="0" borderId="42" xfId="0" applyBorder="1"/>
    <xf numFmtId="0" fontId="0" fillId="0" borderId="43" xfId="0" applyBorder="1"/>
    <xf numFmtId="0" fontId="3" fillId="3" borderId="44" xfId="0" applyFont="1" applyFill="1" applyBorder="1" applyAlignment="1">
      <alignment horizontal="left"/>
    </xf>
    <xf numFmtId="0" fontId="3" fillId="3" borderId="45" xfId="0" applyFont="1" applyFill="1" applyBorder="1" applyAlignment="1">
      <alignment horizontal="center"/>
    </xf>
    <xf numFmtId="0" fontId="3" fillId="2" borderId="46" xfId="0" applyFont="1" applyFill="1" applyBorder="1"/>
    <xf numFmtId="0" fontId="2" fillId="3" borderId="47" xfId="0" applyFont="1" applyFill="1" applyBorder="1"/>
    <xf numFmtId="0" fontId="0" fillId="3" borderId="48" xfId="0" applyFill="1" applyBorder="1"/>
    <xf numFmtId="0" fontId="0" fillId="3" borderId="49" xfId="0" applyFill="1" applyBorder="1"/>
    <xf numFmtId="0" fontId="0" fillId="3" borderId="16" xfId="0" applyFill="1" applyBorder="1"/>
    <xf numFmtId="0" fontId="0" fillId="0" borderId="9" xfId="0" applyBorder="1"/>
    <xf numFmtId="164" fontId="0" fillId="0" borderId="50" xfId="0" applyNumberFormat="1" applyBorder="1" applyAlignment="1">
      <alignment horizontal="right"/>
    </xf>
    <xf numFmtId="164" fontId="0" fillId="2" borderId="46" xfId="0" applyNumberFormat="1" applyFill="1" applyBorder="1"/>
    <xf numFmtId="0" fontId="0" fillId="4" borderId="5" xfId="0" applyFill="1" applyBorder="1" applyAlignment="1" applyProtection="1">
      <alignment horizontal="left"/>
      <protection locked="0"/>
    </xf>
    <xf numFmtId="0" fontId="0" fillId="4" borderId="6" xfId="0" applyFill="1" applyBorder="1" applyAlignment="1" applyProtection="1">
      <alignment horizontal="center"/>
      <protection locked="0"/>
    </xf>
    <xf numFmtId="8" fontId="0" fillId="4" borderId="7" xfId="0" applyNumberFormat="1" applyFill="1" applyBorder="1" applyAlignment="1" applyProtection="1">
      <alignment horizontal="center"/>
      <protection locked="0"/>
    </xf>
    <xf numFmtId="8" fontId="0" fillId="0" borderId="8" xfId="0" applyNumberFormat="1" applyBorder="1" applyAlignment="1">
      <alignment horizontal="center"/>
    </xf>
    <xf numFmtId="0" fontId="0" fillId="4" borderId="9" xfId="0" applyFill="1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center"/>
      <protection locked="0"/>
    </xf>
    <xf numFmtId="8" fontId="0" fillId="4" borderId="11" xfId="0" applyNumberFormat="1" applyFill="1" applyBorder="1" applyAlignment="1" applyProtection="1">
      <alignment horizontal="center"/>
      <protection locked="0"/>
    </xf>
    <xf numFmtId="0" fontId="0" fillId="0" borderId="12" xfId="0" applyBorder="1"/>
    <xf numFmtId="164" fontId="0" fillId="0" borderId="51" xfId="0" applyNumberFormat="1" applyBorder="1" applyAlignment="1">
      <alignment horizontal="right"/>
    </xf>
    <xf numFmtId="0" fontId="0" fillId="0" borderId="5" xfId="0" applyBorder="1"/>
    <xf numFmtId="0" fontId="0" fillId="2" borderId="46" xfId="0" applyFill="1" applyBorder="1"/>
    <xf numFmtId="164" fontId="4" fillId="0" borderId="34" xfId="0" applyNumberFormat="1" applyFont="1" applyBorder="1" applyAlignment="1">
      <alignment horizontal="right"/>
    </xf>
    <xf numFmtId="164" fontId="0" fillId="4" borderId="50" xfId="0" applyNumberFormat="1" applyFill="1" applyBorder="1" applyAlignment="1" applyProtection="1">
      <alignment horizontal="right"/>
      <protection locked="0"/>
    </xf>
    <xf numFmtId="0" fontId="0" fillId="0" borderId="50" xfId="0" applyBorder="1" applyAlignment="1">
      <alignment horizontal="right"/>
    </xf>
    <xf numFmtId="0" fontId="0" fillId="4" borderId="9" xfId="0" applyFill="1" applyBorder="1" applyAlignment="1">
      <alignment horizontal="left"/>
    </xf>
    <xf numFmtId="0" fontId="0" fillId="4" borderId="10" xfId="0" applyFill="1" applyBorder="1" applyAlignment="1">
      <alignment horizontal="center"/>
    </xf>
    <xf numFmtId="8" fontId="0" fillId="4" borderId="11" xfId="0" applyNumberFormat="1" applyFill="1" applyBorder="1" applyAlignment="1">
      <alignment horizontal="center"/>
    </xf>
    <xf numFmtId="0" fontId="3" fillId="0" borderId="17" xfId="0" applyFont="1" applyBorder="1"/>
    <xf numFmtId="164" fontId="3" fillId="0" borderId="52" xfId="0" applyNumberFormat="1" applyFont="1" applyBorder="1" applyAlignment="1">
      <alignment horizontal="right"/>
    </xf>
    <xf numFmtId="0" fontId="0" fillId="0" borderId="17" xfId="0" applyBorder="1"/>
    <xf numFmtId="0" fontId="0" fillId="0" borderId="18" xfId="0" applyBorder="1" applyAlignment="1">
      <alignment horizontal="center"/>
    </xf>
    <xf numFmtId="8" fontId="5" fillId="0" borderId="19" xfId="0" applyNumberFormat="1" applyFont="1" applyBorder="1" applyAlignment="1">
      <alignment horizontal="center"/>
    </xf>
    <xf numFmtId="8" fontId="5" fillId="0" borderId="33" xfId="0" applyNumberFormat="1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53" xfId="0" applyBorder="1"/>
    <xf numFmtId="0" fontId="0" fillId="0" borderId="54" xfId="0" applyBorder="1"/>
    <xf numFmtId="0" fontId="0" fillId="0" borderId="55" xfId="0" applyBorder="1"/>
    <xf numFmtId="0" fontId="0" fillId="0" borderId="56" xfId="0" applyBorder="1"/>
    <xf numFmtId="0" fontId="0" fillId="2" borderId="17" xfId="0" applyFill="1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57" xfId="0" applyBorder="1"/>
    <xf numFmtId="0" fontId="3" fillId="2" borderId="44" xfId="0" applyFont="1" applyFill="1" applyBorder="1" applyAlignment="1">
      <alignment horizontal="left"/>
    </xf>
    <xf numFmtId="0" fontId="0" fillId="0" borderId="58" xfId="0" applyBorder="1" applyAlignment="1">
      <alignment horizontal="center"/>
    </xf>
    <xf numFmtId="0" fontId="0" fillId="2" borderId="58" xfId="0" applyFill="1" applyBorder="1" applyAlignment="1">
      <alignment horizontal="center"/>
    </xf>
    <xf numFmtId="0" fontId="0" fillId="4" borderId="58" xfId="0" applyFill="1" applyBorder="1" applyAlignment="1" applyProtection="1">
      <alignment horizontal="left"/>
      <protection locked="0"/>
    </xf>
    <xf numFmtId="0" fontId="0" fillId="4" borderId="45" xfId="0" applyFill="1" applyBorder="1" applyAlignment="1" applyProtection="1">
      <alignment horizontal="left"/>
      <protection locked="0"/>
    </xf>
    <xf numFmtId="0" fontId="0" fillId="0" borderId="9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4" borderId="17" xfId="0" applyFill="1" applyBorder="1" applyAlignment="1" applyProtection="1">
      <alignment horizontal="center"/>
      <protection locked="0"/>
    </xf>
    <xf numFmtId="0" fontId="0" fillId="0" borderId="32" xfId="0" applyBorder="1" applyAlignment="1">
      <alignment horizontal="center"/>
    </xf>
    <xf numFmtId="0" fontId="0" fillId="4" borderId="32" xfId="0" applyFill="1" applyBorder="1" applyAlignment="1" applyProtection="1">
      <alignment horizontal="center"/>
      <protection locked="0"/>
    </xf>
    <xf numFmtId="2" fontId="0" fillId="0" borderId="32" xfId="0" applyNumberFormat="1" applyBorder="1" applyAlignment="1">
      <alignment horizontal="center"/>
    </xf>
    <xf numFmtId="44" fontId="0" fillId="4" borderId="32" xfId="1" applyFill="1" applyBorder="1" applyAlignment="1" applyProtection="1">
      <alignment horizontal="center"/>
      <protection locked="0"/>
    </xf>
    <xf numFmtId="44" fontId="0" fillId="0" borderId="52" xfId="1" applyBorder="1" applyAlignment="1" applyProtection="1">
      <alignment horizontal="center"/>
    </xf>
    <xf numFmtId="0" fontId="3" fillId="0" borderId="58" xfId="0" applyFont="1" applyBorder="1" applyAlignment="1">
      <alignment horizontal="left"/>
    </xf>
    <xf numFmtId="0" fontId="0" fillId="0" borderId="58" xfId="0" applyBorder="1"/>
    <xf numFmtId="0" fontId="0" fillId="0" borderId="45" xfId="0" applyBorder="1"/>
    <xf numFmtId="0" fontId="3" fillId="0" borderId="44" xfId="0" applyFont="1" applyBorder="1" applyAlignment="1">
      <alignment horizontal="left"/>
    </xf>
    <xf numFmtId="2" fontId="0" fillId="4" borderId="32" xfId="0" applyNumberFormat="1" applyFill="1" applyBorder="1" applyAlignment="1" applyProtection="1">
      <alignment horizontal="center"/>
      <protection locked="0"/>
    </xf>
    <xf numFmtId="165" fontId="0" fillId="4" borderId="32" xfId="0" applyNumberFormat="1" applyFill="1" applyBorder="1" applyAlignment="1" applyProtection="1">
      <alignment horizontal="center"/>
      <protection locked="0"/>
    </xf>
    <xf numFmtId="1" fontId="0" fillId="4" borderId="32" xfId="0" applyNumberFormat="1" applyFill="1" applyBorder="1" applyAlignment="1" applyProtection="1">
      <alignment horizontal="center"/>
      <protection locked="0"/>
    </xf>
    <xf numFmtId="2" fontId="0" fillId="2" borderId="0" xfId="0" applyNumberFormat="1" applyFill="1"/>
    <xf numFmtId="44" fontId="0" fillId="2" borderId="0" xfId="1" applyFill="1" applyBorder="1" applyProtection="1"/>
    <xf numFmtId="0" fontId="3" fillId="2" borderId="35" xfId="0" applyFont="1" applyFill="1" applyBorder="1"/>
    <xf numFmtId="2" fontId="0" fillId="2" borderId="6" xfId="0" applyNumberFormat="1" applyFill="1" applyBorder="1"/>
    <xf numFmtId="0" fontId="0" fillId="2" borderId="39" xfId="0" applyFill="1" applyBorder="1" applyAlignment="1">
      <alignment horizontal="center"/>
    </xf>
    <xf numFmtId="0" fontId="0" fillId="0" borderId="10" xfId="0" applyBorder="1" applyAlignment="1">
      <alignment horizontal="center"/>
    </xf>
    <xf numFmtId="2" fontId="0" fillId="2" borderId="10" xfId="0" applyNumberFormat="1" applyFill="1" applyBorder="1" applyAlignment="1">
      <alignment horizontal="center"/>
    </xf>
    <xf numFmtId="44" fontId="0" fillId="2" borderId="11" xfId="1" applyFill="1" applyBorder="1" applyAlignment="1" applyProtection="1">
      <alignment horizontal="center"/>
    </xf>
    <xf numFmtId="0" fontId="0" fillId="4" borderId="39" xfId="0" applyFill="1" applyBorder="1" applyAlignment="1" applyProtection="1">
      <alignment horizontal="center"/>
      <protection locked="0"/>
    </xf>
    <xf numFmtId="2" fontId="0" fillId="4" borderId="10" xfId="0" applyNumberFormat="1" applyFill="1" applyBorder="1" applyAlignment="1" applyProtection="1">
      <alignment horizontal="center"/>
      <protection locked="0"/>
    </xf>
    <xf numFmtId="2" fontId="0" fillId="0" borderId="10" xfId="0" applyNumberFormat="1" applyBorder="1" applyAlignment="1">
      <alignment horizontal="center"/>
    </xf>
    <xf numFmtId="44" fontId="0" fillId="0" borderId="11" xfId="1" applyBorder="1" applyAlignment="1" applyProtection="1">
      <alignment horizontal="center"/>
    </xf>
    <xf numFmtId="0" fontId="0" fillId="4" borderId="41" xfId="0" applyFill="1" applyBorder="1" applyAlignment="1" applyProtection="1">
      <alignment horizontal="center"/>
      <protection locked="0"/>
    </xf>
    <xf numFmtId="2" fontId="0" fillId="4" borderId="18" xfId="0" applyNumberFormat="1" applyFill="1" applyBorder="1" applyAlignment="1" applyProtection="1">
      <alignment horizontal="center"/>
      <protection locked="0"/>
    </xf>
    <xf numFmtId="2" fontId="0" fillId="0" borderId="18" xfId="0" applyNumberFormat="1" applyBorder="1" applyAlignment="1">
      <alignment horizontal="center"/>
    </xf>
    <xf numFmtId="44" fontId="0" fillId="0" borderId="19" xfId="1" applyBorder="1" applyAlignment="1" applyProtection="1">
      <alignment horizontal="center"/>
    </xf>
    <xf numFmtId="0" fontId="0" fillId="2" borderId="41" xfId="0" applyFill="1" applyBorder="1" applyAlignment="1">
      <alignment horizontal="center"/>
    </xf>
    <xf numFmtId="2" fontId="0" fillId="2" borderId="18" xfId="0" applyNumberFormat="1" applyFill="1" applyBorder="1" applyAlignment="1">
      <alignment horizontal="center"/>
    </xf>
    <xf numFmtId="44" fontId="0" fillId="0" borderId="0" xfId="1" applyBorder="1" applyProtection="1"/>
    <xf numFmtId="0" fontId="3" fillId="0" borderId="35" xfId="0" applyFont="1" applyBorder="1"/>
    <xf numFmtId="0" fontId="0" fillId="0" borderId="3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60" xfId="0" applyBorder="1" applyAlignment="1">
      <alignment horizontal="center"/>
    </xf>
    <xf numFmtId="165" fontId="0" fillId="4" borderId="10" xfId="0" applyNumberFormat="1" applyFill="1" applyBorder="1" applyAlignment="1" applyProtection="1">
      <alignment horizontal="center"/>
      <protection locked="0"/>
    </xf>
    <xf numFmtId="0" fontId="0" fillId="4" borderId="61" xfId="0" applyFill="1" applyBorder="1" applyAlignment="1" applyProtection="1">
      <alignment horizontal="left"/>
      <protection locked="0"/>
    </xf>
    <xf numFmtId="0" fontId="0" fillId="4" borderId="31" xfId="0" applyFill="1" applyBorder="1" applyAlignment="1" applyProtection="1">
      <alignment horizontal="left"/>
      <protection locked="0"/>
    </xf>
    <xf numFmtId="165" fontId="0" fillId="0" borderId="11" xfId="0" applyNumberFormat="1" applyBorder="1" applyAlignment="1">
      <alignment horizontal="center"/>
    </xf>
    <xf numFmtId="0" fontId="0" fillId="0" borderId="62" xfId="0" applyBorder="1" applyAlignment="1">
      <alignment horizontal="center"/>
    </xf>
    <xf numFmtId="0" fontId="0" fillId="4" borderId="13" xfId="0" applyFill="1" applyBorder="1" applyAlignment="1" applyProtection="1">
      <alignment horizontal="center"/>
      <protection locked="0"/>
    </xf>
    <xf numFmtId="165" fontId="0" fillId="4" borderId="13" xfId="0" applyNumberFormat="1" applyFill="1" applyBorder="1" applyAlignment="1" applyProtection="1">
      <alignment horizontal="center"/>
      <protection locked="0"/>
    </xf>
    <xf numFmtId="0" fontId="0" fillId="4" borderId="63" xfId="0" applyFill="1" applyBorder="1" applyAlignment="1" applyProtection="1">
      <alignment horizontal="left"/>
      <protection locked="0"/>
    </xf>
    <xf numFmtId="0" fontId="0" fillId="4" borderId="64" xfId="0" applyFill="1" applyBorder="1" applyAlignment="1" applyProtection="1">
      <alignment horizontal="left"/>
      <protection locked="0"/>
    </xf>
    <xf numFmtId="0" fontId="0" fillId="4" borderId="18" xfId="0" applyFill="1" applyBorder="1" applyAlignment="1" applyProtection="1">
      <alignment horizontal="center"/>
      <protection locked="0"/>
    </xf>
    <xf numFmtId="165" fontId="0" fillId="4" borderId="18" xfId="0" applyNumberFormat="1" applyFill="1" applyBorder="1" applyAlignment="1" applyProtection="1">
      <alignment horizontal="center"/>
      <protection locked="0"/>
    </xf>
    <xf numFmtId="0" fontId="0" fillId="4" borderId="65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165" fontId="0" fillId="0" borderId="19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1" xfId="0" applyBorder="1" applyAlignment="1">
      <alignment horizontal="center"/>
    </xf>
    <xf numFmtId="165" fontId="0" fillId="0" borderId="21" xfId="0" applyNumberFormat="1" applyBorder="1" applyAlignment="1">
      <alignment horizontal="center"/>
    </xf>
    <xf numFmtId="165" fontId="0" fillId="0" borderId="34" xfId="0" applyNumberFormat="1" applyBorder="1" applyAlignment="1">
      <alignment horizontal="center"/>
    </xf>
    <xf numFmtId="0" fontId="3" fillId="0" borderId="0" xfId="0" applyFont="1"/>
    <xf numFmtId="165" fontId="0" fillId="0" borderId="0" xfId="0" applyNumberFormat="1"/>
    <xf numFmtId="0" fontId="0" fillId="0" borderId="17" xfId="0" applyBorder="1" applyAlignment="1">
      <alignment horizontal="center"/>
    </xf>
    <xf numFmtId="0" fontId="3" fillId="2" borderId="44" xfId="0" applyFont="1" applyFill="1" applyBorder="1"/>
    <xf numFmtId="0" fontId="0" fillId="0" borderId="58" xfId="0" applyBorder="1" applyAlignment="1">
      <alignment horizontal="left"/>
    </xf>
    <xf numFmtId="0" fontId="0" fillId="0" borderId="31" xfId="0" applyBorder="1"/>
    <xf numFmtId="0" fontId="0" fillId="0" borderId="50" xfId="0" applyBorder="1"/>
    <xf numFmtId="0" fontId="0" fillId="0" borderId="11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4" borderId="17" xfId="0" applyFill="1" applyBorder="1" applyProtection="1">
      <protection locked="0"/>
    </xf>
    <xf numFmtId="0" fontId="0" fillId="0" borderId="32" xfId="0" applyBorder="1"/>
    <xf numFmtId="2" fontId="0" fillId="0" borderId="32" xfId="0" applyNumberFormat="1" applyBorder="1"/>
    <xf numFmtId="44" fontId="0" fillId="4" borderId="32" xfId="1" applyFill="1" applyBorder="1" applyAlignment="1" applyProtection="1">
      <protection locked="0"/>
    </xf>
    <xf numFmtId="44" fontId="0" fillId="0" borderId="52" xfId="1" applyBorder="1" applyAlignment="1" applyProtection="1"/>
    <xf numFmtId="0" fontId="0" fillId="2" borderId="66" xfId="0" applyFill="1" applyBorder="1"/>
    <xf numFmtId="2" fontId="0" fillId="2" borderId="67" xfId="0" applyNumberFormat="1" applyFill="1" applyBorder="1"/>
    <xf numFmtId="0" fontId="0" fillId="0" borderId="67" xfId="0" applyBorder="1"/>
    <xf numFmtId="2" fontId="0" fillId="0" borderId="67" xfId="0" applyNumberFormat="1" applyBorder="1"/>
    <xf numFmtId="44" fontId="0" fillId="0" borderId="68" xfId="1" applyBorder="1" applyProtection="1"/>
    <xf numFmtId="165" fontId="0" fillId="0" borderId="10" xfId="0" applyNumberFormat="1" applyBorder="1" applyAlignment="1">
      <alignment horizontal="center"/>
    </xf>
    <xf numFmtId="165" fontId="0" fillId="0" borderId="18" xfId="0" applyNumberFormat="1" applyBorder="1" applyAlignment="1">
      <alignment horizontal="center"/>
    </xf>
    <xf numFmtId="0" fontId="9" fillId="0" borderId="0" xfId="2"/>
    <xf numFmtId="0" fontId="0" fillId="0" borderId="0" xfId="0" applyProtection="1">
      <protection locked="0"/>
    </xf>
    <xf numFmtId="0" fontId="10" fillId="2" borderId="0" xfId="0" applyFont="1" applyFill="1"/>
    <xf numFmtId="0" fontId="11" fillId="2" borderId="0" xfId="0" applyFont="1" applyFill="1" applyAlignment="1">
      <alignment horizontal="center"/>
    </xf>
    <xf numFmtId="0" fontId="10" fillId="2" borderId="0" xfId="0" applyFont="1" applyFill="1" applyProtection="1">
      <protection locked="0"/>
    </xf>
    <xf numFmtId="0" fontId="12" fillId="0" borderId="0" xfId="0" applyFont="1" applyAlignment="1">
      <alignment horizontal="center"/>
    </xf>
    <xf numFmtId="0" fontId="13" fillId="0" borderId="69" xfId="0" applyFont="1" applyBorder="1" applyAlignment="1">
      <alignment horizontal="center"/>
    </xf>
    <xf numFmtId="0" fontId="1" fillId="0" borderId="0" xfId="0" applyFont="1" applyAlignment="1" applyProtection="1">
      <alignment horizontal="center"/>
      <protection locked="0"/>
    </xf>
    <xf numFmtId="0" fontId="2" fillId="0" borderId="69" xfId="0" applyFont="1" applyBorder="1"/>
    <xf numFmtId="0" fontId="0" fillId="0" borderId="70" xfId="0" applyBorder="1"/>
    <xf numFmtId="0" fontId="0" fillId="4" borderId="71" xfId="0" applyFill="1" applyBorder="1" applyAlignment="1" applyProtection="1">
      <alignment horizontal="center"/>
      <protection locked="0"/>
    </xf>
    <xf numFmtId="0" fontId="0" fillId="0" borderId="72" xfId="0" applyBorder="1"/>
    <xf numFmtId="0" fontId="0" fillId="0" borderId="73" xfId="0" applyBorder="1" applyAlignment="1">
      <alignment horizontal="center"/>
    </xf>
    <xf numFmtId="0" fontId="0" fillId="4" borderId="0" xfId="0" applyFill="1" applyAlignment="1" applyProtection="1">
      <alignment horizontal="center"/>
      <protection locked="0"/>
    </xf>
    <xf numFmtId="0" fontId="0" fillId="4" borderId="73" xfId="0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16" fontId="0" fillId="4" borderId="0" xfId="0" applyNumberFormat="1" applyFill="1" applyAlignment="1" applyProtection="1">
      <alignment horizontal="center"/>
      <protection locked="0"/>
    </xf>
    <xf numFmtId="1" fontId="0" fillId="4" borderId="73" xfId="0" applyNumberFormat="1" applyFill="1" applyBorder="1" applyAlignment="1" applyProtection="1">
      <alignment horizontal="center"/>
      <protection locked="0"/>
    </xf>
    <xf numFmtId="0" fontId="0" fillId="0" borderId="73" xfId="0" applyBorder="1"/>
    <xf numFmtId="0" fontId="0" fillId="4" borderId="69" xfId="0" applyFill="1" applyBorder="1" applyProtection="1">
      <protection locked="0"/>
    </xf>
    <xf numFmtId="0" fontId="0" fillId="4" borderId="70" xfId="0" applyFill="1" applyBorder="1" applyProtection="1">
      <protection locked="0"/>
    </xf>
    <xf numFmtId="0" fontId="0" fillId="4" borderId="71" xfId="0" applyFill="1" applyBorder="1" applyProtection="1">
      <protection locked="0"/>
    </xf>
    <xf numFmtId="0" fontId="0" fillId="4" borderId="72" xfId="0" applyFill="1" applyBorder="1" applyProtection="1">
      <protection locked="0"/>
    </xf>
    <xf numFmtId="0" fontId="0" fillId="4" borderId="73" xfId="0" applyFill="1" applyBorder="1" applyProtection="1">
      <protection locked="0"/>
    </xf>
    <xf numFmtId="0" fontId="0" fillId="4" borderId="74" xfId="0" applyFill="1" applyBorder="1" applyProtection="1">
      <protection locked="0"/>
    </xf>
    <xf numFmtId="0" fontId="0" fillId="4" borderId="75" xfId="0" applyFill="1" applyBorder="1" applyProtection="1">
      <protection locked="0"/>
    </xf>
    <xf numFmtId="0" fontId="0" fillId="4" borderId="76" xfId="0" applyFill="1" applyBorder="1" applyProtection="1">
      <protection locked="0"/>
    </xf>
    <xf numFmtId="0" fontId="3" fillId="0" borderId="72" xfId="0" applyFont="1" applyBorder="1"/>
    <xf numFmtId="0" fontId="3" fillId="0" borderId="0" xfId="0" applyFont="1" applyAlignment="1">
      <alignment horizontal="center"/>
    </xf>
    <xf numFmtId="0" fontId="0" fillId="0" borderId="74" xfId="0" applyBorder="1"/>
    <xf numFmtId="0" fontId="0" fillId="0" borderId="77" xfId="0" applyBorder="1"/>
    <xf numFmtId="0" fontId="14" fillId="0" borderId="78" xfId="0" applyFont="1" applyBorder="1" applyAlignment="1">
      <alignment horizontal="center" vertical="center"/>
    </xf>
    <xf numFmtId="0" fontId="14" fillId="0" borderId="79" xfId="0" applyFont="1" applyBorder="1" applyAlignment="1">
      <alignment horizontal="center" vertical="center"/>
    </xf>
    <xf numFmtId="0" fontId="14" fillId="0" borderId="80" xfId="0" applyFont="1" applyBorder="1" applyAlignment="1">
      <alignment horizontal="center" vertical="center"/>
    </xf>
    <xf numFmtId="0" fontId="14" fillId="0" borderId="81" xfId="0" applyFont="1" applyBorder="1" applyAlignment="1">
      <alignment horizontal="center" vertical="center"/>
    </xf>
    <xf numFmtId="0" fontId="0" fillId="4" borderId="82" xfId="0" applyFill="1" applyBorder="1" applyProtection="1">
      <protection locked="0"/>
    </xf>
    <xf numFmtId="0" fontId="15" fillId="4" borderId="25" xfId="0" applyFont="1" applyFill="1" applyBorder="1" applyAlignment="1" applyProtection="1">
      <alignment horizontal="center"/>
      <protection locked="0"/>
    </xf>
    <xf numFmtId="0" fontId="15" fillId="4" borderId="61" xfId="0" applyFont="1" applyFill="1" applyBorder="1" applyAlignment="1" applyProtection="1">
      <alignment horizontal="center"/>
      <protection locked="0"/>
    </xf>
    <xf numFmtId="0" fontId="15" fillId="0" borderId="40" xfId="0" applyFont="1" applyBorder="1" applyAlignment="1">
      <alignment horizontal="center"/>
    </xf>
    <xf numFmtId="0" fontId="16" fillId="2" borderId="83" xfId="0" applyFont="1" applyFill="1" applyBorder="1"/>
    <xf numFmtId="0" fontId="15" fillId="2" borderId="42" xfId="0" applyFont="1" applyFill="1" applyBorder="1" applyAlignment="1">
      <alignment horizontal="center"/>
    </xf>
    <xf numFmtId="0" fontId="15" fillId="2" borderId="84" xfId="0" applyFont="1" applyFill="1" applyBorder="1" applyAlignment="1">
      <alignment horizontal="center"/>
    </xf>
    <xf numFmtId="0" fontId="15" fillId="0" borderId="43" xfId="0" applyFont="1" applyBorder="1" applyAlignment="1">
      <alignment horizontal="center"/>
    </xf>
    <xf numFmtId="0" fontId="16" fillId="2" borderId="72" xfId="0" applyFont="1" applyFill="1" applyBorder="1"/>
    <xf numFmtId="0" fontId="15" fillId="2" borderId="0" xfId="0" applyFont="1" applyFill="1" applyAlignment="1">
      <alignment horizontal="center"/>
    </xf>
    <xf numFmtId="0" fontId="15" fillId="0" borderId="73" xfId="0" applyFont="1" applyBorder="1" applyAlignment="1">
      <alignment horizontal="center"/>
    </xf>
    <xf numFmtId="0" fontId="17" fillId="2" borderId="72" xfId="0" applyFont="1" applyFill="1" applyBorder="1"/>
    <xf numFmtId="0" fontId="18" fillId="2" borderId="0" xfId="0" applyFont="1" applyFill="1" applyAlignment="1">
      <alignment horizontal="left"/>
    </xf>
    <xf numFmtId="1" fontId="18" fillId="2" borderId="0" xfId="0" applyNumberFormat="1" applyFont="1" applyFill="1" applyAlignment="1">
      <alignment horizontal="center"/>
    </xf>
    <xf numFmtId="0" fontId="4" fillId="0" borderId="0" xfId="0" applyFont="1"/>
    <xf numFmtId="0" fontId="17" fillId="0" borderId="73" xfId="0" applyFont="1" applyBorder="1" applyAlignment="1">
      <alignment horizontal="center"/>
    </xf>
    <xf numFmtId="0" fontId="4" fillId="0" borderId="72" xfId="0" applyFont="1" applyBorder="1"/>
    <xf numFmtId="166" fontId="5" fillId="0" borderId="73" xfId="0" applyNumberFormat="1" applyFont="1" applyBorder="1" applyAlignment="1">
      <alignment horizontal="center"/>
    </xf>
    <xf numFmtId="0" fontId="19" fillId="0" borderId="85" xfId="0" applyFont="1" applyBorder="1"/>
    <xf numFmtId="0" fontId="0" fillId="0" borderId="86" xfId="0" applyBorder="1"/>
    <xf numFmtId="0" fontId="19" fillId="0" borderId="86" xfId="0" applyFont="1" applyBorder="1"/>
    <xf numFmtId="0" fontId="20" fillId="0" borderId="87" xfId="0" applyFont="1" applyBorder="1" applyAlignment="1">
      <alignment horizontal="center"/>
    </xf>
    <xf numFmtId="0" fontId="21" fillId="0" borderId="0" xfId="0" applyFont="1" applyAlignment="1" applyProtection="1">
      <alignment horizontal="center"/>
      <protection locked="0"/>
    </xf>
    <xf numFmtId="0" fontId="22" fillId="0" borderId="77" xfId="0" applyFont="1" applyBorder="1"/>
    <xf numFmtId="0" fontId="22" fillId="0" borderId="79" xfId="0" applyFont="1" applyBorder="1" applyAlignment="1">
      <alignment horizontal="left"/>
    </xf>
    <xf numFmtId="0" fontId="20" fillId="0" borderId="79" xfId="0" applyFont="1" applyBorder="1" applyAlignment="1">
      <alignment horizontal="center"/>
    </xf>
    <xf numFmtId="0" fontId="22" fillId="0" borderId="88" xfId="0" applyFont="1" applyBorder="1" applyAlignment="1">
      <alignment horizontal="left"/>
    </xf>
    <xf numFmtId="0" fontId="22" fillId="0" borderId="82" xfId="0" applyFont="1" applyBorder="1"/>
    <xf numFmtId="0" fontId="22" fillId="0" borderId="31" xfId="0" applyFont="1" applyBorder="1" applyAlignment="1">
      <alignment horizontal="left"/>
    </xf>
    <xf numFmtId="0" fontId="20" fillId="0" borderId="31" xfId="0" applyFont="1" applyBorder="1" applyAlignment="1">
      <alignment horizontal="center"/>
    </xf>
    <xf numFmtId="0" fontId="22" fillId="0" borderId="89" xfId="0" applyFont="1" applyBorder="1" applyAlignment="1">
      <alignment horizontal="left"/>
    </xf>
    <xf numFmtId="0" fontId="22" fillId="0" borderId="83" xfId="0" applyFont="1" applyBorder="1"/>
    <xf numFmtId="0" fontId="22" fillId="0" borderId="90" xfId="0" applyFont="1" applyBorder="1" applyAlignment="1">
      <alignment horizontal="left"/>
    </xf>
    <xf numFmtId="0" fontId="20" fillId="0" borderId="90" xfId="0" applyFont="1" applyBorder="1" applyAlignment="1">
      <alignment horizontal="center"/>
    </xf>
    <xf numFmtId="0" fontId="22" fillId="0" borderId="91" xfId="0" applyFont="1" applyBorder="1" applyAlignment="1">
      <alignment horizontal="left"/>
    </xf>
    <xf numFmtId="0" fontId="8" fillId="3" borderId="1" xfId="0" applyFont="1" applyFill="1" applyBorder="1" applyAlignment="1">
      <alignment horizontal="center"/>
    </xf>
    <xf numFmtId="0" fontId="8" fillId="3" borderId="21" xfId="0" applyFont="1" applyFill="1" applyBorder="1" applyAlignment="1">
      <alignment horizontal="center"/>
    </xf>
    <xf numFmtId="0" fontId="8" fillId="3" borderId="34" xfId="0" applyFont="1" applyFill="1" applyBorder="1" applyAlignment="1">
      <alignment horizontal="center"/>
    </xf>
    <xf numFmtId="0" fontId="3" fillId="0" borderId="59" xfId="0" applyFont="1" applyBorder="1" applyAlignment="1">
      <alignment horizontal="left"/>
    </xf>
    <xf numFmtId="0" fontId="3" fillId="0" borderId="53" xfId="0" applyFont="1" applyBorder="1" applyAlignment="1">
      <alignment horizontal="left"/>
    </xf>
    <xf numFmtId="0" fontId="3" fillId="0" borderId="58" xfId="0" applyFont="1" applyBorder="1" applyAlignment="1">
      <alignment horizontal="left"/>
    </xf>
    <xf numFmtId="0" fontId="0" fillId="0" borderId="44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31" xfId="0" applyBorder="1" applyAlignment="1">
      <alignment horizontal="center"/>
    </xf>
    <xf numFmtId="0" fontId="3" fillId="2" borderId="44" xfId="0" applyFont="1" applyFill="1" applyBorder="1" applyAlignment="1">
      <alignment horizontal="left"/>
    </xf>
    <xf numFmtId="0" fontId="3" fillId="2" borderId="58" xfId="0" applyFont="1" applyFill="1" applyBorder="1" applyAlignment="1">
      <alignment horizontal="left"/>
    </xf>
    <xf numFmtId="0" fontId="0" fillId="0" borderId="9" xfId="0" applyBorder="1"/>
    <xf numFmtId="0" fontId="0" fillId="0" borderId="31" xfId="0" applyBorder="1"/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358140</xdr:colOff>
      <xdr:row>0</xdr:row>
      <xdr:rowOff>396240</xdr:rowOff>
    </xdr:from>
    <xdr:to>
      <xdr:col>0</xdr:col>
      <xdr:colOff>1378011</xdr:colOff>
      <xdr:row>2</xdr:row>
      <xdr:rowOff>126473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140" y="396240"/>
          <a:ext cx="1019810" cy="625475"/>
        </a:xfrm>
        <a:prstGeom prst="rect">
          <a:avLst/>
        </a:prstGeom>
      </xdr:spPr>
    </xdr:pic>
    <xdr:clientData/>
  </xdr:twoCellAnchor>
  <xdr:twoCellAnchor editAs="oneCell">
    <xdr:from>
      <xdr:col>4</xdr:col>
      <xdr:colOff>129540</xdr:colOff>
      <xdr:row>0</xdr:row>
      <xdr:rowOff>381000</xdr:rowOff>
    </xdr:from>
    <xdr:to>
      <xdr:col>4</xdr:col>
      <xdr:colOff>1149411</xdr:colOff>
      <xdr:row>2</xdr:row>
      <xdr:rowOff>111233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714875" y="381000"/>
          <a:ext cx="1019810" cy="625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1</xdr:row>
      <xdr:rowOff>30480</xdr:rowOff>
    </xdr:from>
    <xdr:to>
      <xdr:col>10</xdr:col>
      <xdr:colOff>434340</xdr:colOff>
      <xdr:row>29</xdr:row>
      <xdr:rowOff>78893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0980"/>
          <a:ext cx="7623175" cy="53822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92840</xdr:colOff>
      <xdr:row>0</xdr:row>
      <xdr:rowOff>45720</xdr:rowOff>
    </xdr:from>
    <xdr:to>
      <xdr:col>1</xdr:col>
      <xdr:colOff>476017</xdr:colOff>
      <xdr:row>0</xdr:row>
      <xdr:rowOff>579120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710" y="45720"/>
          <a:ext cx="188658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1</xdr:rowOff>
    </xdr:from>
    <xdr:to>
      <xdr:col>6</xdr:col>
      <xdr:colOff>868680</xdr:colOff>
      <xdr:row>1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038975" y="0"/>
          <a:ext cx="1370330" cy="590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171018</xdr:colOff>
      <xdr:row>0</xdr:row>
      <xdr:rowOff>1</xdr:rowOff>
    </xdr:from>
    <xdr:to>
      <xdr:col>3</xdr:col>
      <xdr:colOff>1699260</xdr:colOff>
      <xdr:row>1</xdr:row>
      <xdr:rowOff>137161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33875" y="0"/>
          <a:ext cx="1528445" cy="499110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110058</xdr:colOff>
      <xdr:row>0</xdr:row>
      <xdr:rowOff>1</xdr:rowOff>
    </xdr:from>
    <xdr:to>
      <xdr:col>0</xdr:col>
      <xdr:colOff>1638300</xdr:colOff>
      <xdr:row>1</xdr:row>
      <xdr:rowOff>144781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9855" y="0"/>
          <a:ext cx="1528445" cy="5067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171018</xdr:colOff>
      <xdr:row>0</xdr:row>
      <xdr:rowOff>1</xdr:rowOff>
    </xdr:from>
    <xdr:to>
      <xdr:col>5</xdr:col>
      <xdr:colOff>213360</xdr:colOff>
      <xdr:row>1</xdr:row>
      <xdr:rowOff>182881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688840" y="0"/>
          <a:ext cx="1487170" cy="773430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110058</xdr:colOff>
      <xdr:row>0</xdr:row>
      <xdr:rowOff>1</xdr:rowOff>
    </xdr:from>
    <xdr:to>
      <xdr:col>0</xdr:col>
      <xdr:colOff>1638300</xdr:colOff>
      <xdr:row>1</xdr:row>
      <xdr:rowOff>190501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9855" y="0"/>
          <a:ext cx="1528445" cy="7810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171018</xdr:colOff>
      <xdr:row>0</xdr:row>
      <xdr:rowOff>1</xdr:rowOff>
    </xdr:from>
    <xdr:to>
      <xdr:col>3</xdr:col>
      <xdr:colOff>1699260</xdr:colOff>
      <xdr:row>1</xdr:row>
      <xdr:rowOff>403861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260215" y="0"/>
          <a:ext cx="1528445" cy="765810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110058</xdr:colOff>
      <xdr:row>0</xdr:row>
      <xdr:rowOff>1</xdr:rowOff>
    </xdr:from>
    <xdr:to>
      <xdr:col>1</xdr:col>
      <xdr:colOff>7620</xdr:colOff>
      <xdr:row>1</xdr:row>
      <xdr:rowOff>411481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9855" y="0"/>
          <a:ext cx="1483360" cy="773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41"/>
  <sheetViews>
    <sheetView tabSelected="1" topLeftCell="C2" workbookViewId="0">
      <selection activeCell="M12" sqref="M12"/>
    </sheetView>
  </sheetViews>
  <sheetFormatPr defaultColWidth="8.88671875" defaultRowHeight="14.4"/>
  <cols>
    <col min="1" max="1" width="21" style="226" customWidth="1"/>
    <col min="2" max="2" width="18.5546875" style="226" customWidth="1"/>
    <col min="3" max="3" width="9.6640625" style="226" customWidth="1"/>
    <col min="4" max="4" width="19.5546875" style="226" customWidth="1"/>
    <col min="5" max="5" width="21.6640625" style="226" customWidth="1"/>
    <col min="6" max="16384" width="8.88671875" style="226"/>
  </cols>
  <sheetData>
    <row r="1" spans="1:10" ht="31.8">
      <c r="A1" s="1"/>
      <c r="B1" s="227"/>
      <c r="C1" s="228" t="s">
        <v>0</v>
      </c>
      <c r="D1" s="227"/>
      <c r="E1" s="227"/>
      <c r="G1" s="229"/>
      <c r="H1" s="229"/>
      <c r="I1" s="229"/>
      <c r="J1" s="229"/>
    </row>
    <row r="2" spans="1:10" ht="36.6">
      <c r="A2" s="230"/>
      <c r="B2"/>
      <c r="C2" s="231" t="s">
        <v>1</v>
      </c>
      <c r="D2"/>
      <c r="E2"/>
      <c r="F2" s="232"/>
    </row>
    <row r="3" spans="1:10">
      <c r="A3"/>
      <c r="B3"/>
      <c r="C3"/>
      <c r="D3"/>
      <c r="E3"/>
    </row>
    <row r="4" spans="1:10" ht="19.95" customHeight="1">
      <c r="A4" s="233" t="s">
        <v>2</v>
      </c>
      <c r="B4" s="234"/>
      <c r="C4" s="234"/>
      <c r="D4" s="234" t="s">
        <v>3</v>
      </c>
      <c r="E4" s="235">
        <v>2023</v>
      </c>
      <c r="H4" s="226" t="s">
        <v>4</v>
      </c>
    </row>
    <row r="5" spans="1:10">
      <c r="A5" s="236"/>
      <c r="B5"/>
      <c r="C5"/>
      <c r="D5"/>
      <c r="E5" s="237"/>
    </row>
    <row r="6" spans="1:10">
      <c r="A6" s="236" t="s">
        <v>5</v>
      </c>
      <c r="B6" s="238" t="s">
        <v>6</v>
      </c>
      <c r="C6"/>
      <c r="D6" t="s">
        <v>7</v>
      </c>
      <c r="E6" s="239">
        <v>0</v>
      </c>
    </row>
    <row r="7" spans="1:10">
      <c r="A7" s="236"/>
      <c r="B7" s="240"/>
      <c r="C7"/>
      <c r="D7"/>
      <c r="E7" s="237"/>
    </row>
    <row r="8" spans="1:10">
      <c r="A8" s="236" t="s">
        <v>8</v>
      </c>
      <c r="B8" s="238">
        <v>570</v>
      </c>
      <c r="C8"/>
      <c r="D8" t="s">
        <v>9</v>
      </c>
      <c r="E8" s="239">
        <v>34000</v>
      </c>
    </row>
    <row r="9" spans="1:10">
      <c r="A9" s="236"/>
      <c r="B9" s="240"/>
      <c r="C9"/>
      <c r="D9"/>
      <c r="E9" s="237"/>
    </row>
    <row r="10" spans="1:10">
      <c r="A10" s="236" t="s">
        <v>10</v>
      </c>
      <c r="B10" s="238" t="s">
        <v>11</v>
      </c>
      <c r="C10"/>
      <c r="D10" t="s">
        <v>12</v>
      </c>
      <c r="E10" s="239">
        <v>139</v>
      </c>
    </row>
    <row r="11" spans="1:10">
      <c r="A11" s="236"/>
      <c r="B11" s="240"/>
      <c r="C11"/>
      <c r="D11"/>
      <c r="E11" s="237"/>
    </row>
    <row r="12" spans="1:10">
      <c r="A12" s="236" t="s">
        <v>13</v>
      </c>
      <c r="B12" s="241">
        <v>45061</v>
      </c>
      <c r="C12"/>
      <c r="D12" t="s">
        <v>14</v>
      </c>
      <c r="E12" s="242">
        <v>110</v>
      </c>
    </row>
    <row r="13" spans="1:10">
      <c r="A13" s="236"/>
      <c r="B13" s="240"/>
      <c r="C13"/>
      <c r="D13"/>
      <c r="E13" s="237"/>
    </row>
    <row r="14" spans="1:10">
      <c r="A14" s="236" t="s">
        <v>15</v>
      </c>
      <c r="B14" s="238">
        <v>45</v>
      </c>
      <c r="C14"/>
      <c r="D14" t="s">
        <v>16</v>
      </c>
      <c r="E14" s="239">
        <v>2</v>
      </c>
    </row>
    <row r="15" spans="1:10">
      <c r="A15" s="236"/>
      <c r="B15" s="240"/>
      <c r="C15"/>
      <c r="D15"/>
      <c r="E15" s="237"/>
    </row>
    <row r="16" spans="1:10">
      <c r="A16" s="236" t="s">
        <v>17</v>
      </c>
      <c r="B16" s="238">
        <v>60</v>
      </c>
      <c r="C16"/>
      <c r="D16" t="s">
        <v>16</v>
      </c>
      <c r="E16" s="239">
        <v>3</v>
      </c>
    </row>
    <row r="17" spans="1:8">
      <c r="A17" s="236" t="s">
        <v>18</v>
      </c>
      <c r="B17" s="240"/>
      <c r="C17"/>
      <c r="D17" t="s">
        <v>18</v>
      </c>
      <c r="E17" s="237"/>
    </row>
    <row r="18" spans="1:8">
      <c r="A18" s="236"/>
      <c r="B18" s="240"/>
      <c r="C18"/>
      <c r="D18"/>
      <c r="E18" s="237"/>
    </row>
    <row r="19" spans="1:8">
      <c r="A19" s="236" t="s">
        <v>19</v>
      </c>
      <c r="B19" s="238"/>
      <c r="C19"/>
      <c r="D19" t="s">
        <v>16</v>
      </c>
      <c r="E19" s="239"/>
    </row>
    <row r="20" spans="1:8">
      <c r="A20" s="236" t="s">
        <v>18</v>
      </c>
      <c r="B20"/>
      <c r="C20"/>
      <c r="D20" t="s">
        <v>18</v>
      </c>
      <c r="E20" s="243"/>
    </row>
    <row r="21" spans="1:8">
      <c r="A21" s="244" t="s">
        <v>20</v>
      </c>
      <c r="B21" s="245"/>
      <c r="C21" s="245"/>
      <c r="D21" s="245"/>
      <c r="E21" s="246"/>
    </row>
    <row r="22" spans="1:8">
      <c r="A22" s="247"/>
      <c r="B22" s="29"/>
      <c r="C22" s="29"/>
      <c r="D22" s="29"/>
      <c r="E22" s="248"/>
      <c r="H22" s="226" t="s">
        <v>21</v>
      </c>
    </row>
    <row r="23" spans="1:8">
      <c r="A23" s="247"/>
      <c r="B23" s="29"/>
      <c r="C23" s="29"/>
      <c r="D23" s="29"/>
      <c r="E23" s="248"/>
    </row>
    <row r="24" spans="1:8">
      <c r="A24" s="249"/>
      <c r="B24" s="250"/>
      <c r="C24" s="250"/>
      <c r="D24" s="250"/>
      <c r="E24" s="251"/>
    </row>
    <row r="25" spans="1:8" ht="18">
      <c r="A25" s="252"/>
      <c r="B25"/>
      <c r="C25" s="253" t="s">
        <v>22</v>
      </c>
      <c r="D25"/>
      <c r="E25" s="243"/>
    </row>
    <row r="26" spans="1:8">
      <c r="A26" s="254" t="s">
        <v>23</v>
      </c>
      <c r="B26"/>
      <c r="C26"/>
      <c r="D26"/>
      <c r="E26" s="243"/>
    </row>
    <row r="27" spans="1:8">
      <c r="A27" s="255" t="s">
        <v>24</v>
      </c>
      <c r="B27" s="256"/>
      <c r="C27" s="257" t="s">
        <v>25</v>
      </c>
      <c r="D27" s="258" t="s">
        <v>26</v>
      </c>
      <c r="E27" s="259" t="s">
        <v>27</v>
      </c>
    </row>
    <row r="28" spans="1:8">
      <c r="A28" s="260" t="s">
        <v>28</v>
      </c>
      <c r="B28" s="261"/>
      <c r="C28" s="261">
        <v>139</v>
      </c>
      <c r="D28" s="262">
        <v>2</v>
      </c>
      <c r="E28" s="263">
        <f>C28*D28</f>
        <v>278</v>
      </c>
    </row>
    <row r="29" spans="1:8">
      <c r="A29" s="260"/>
      <c r="B29" s="261"/>
      <c r="C29" s="261"/>
      <c r="D29" s="262"/>
      <c r="E29" s="263">
        <f>C29*D29</f>
        <v>0</v>
      </c>
    </row>
    <row r="30" spans="1:8">
      <c r="A30" s="260"/>
      <c r="B30" s="261"/>
      <c r="C30" s="261"/>
      <c r="D30" s="262"/>
      <c r="E30" s="263">
        <f>C30*D30</f>
        <v>0</v>
      </c>
    </row>
    <row r="31" spans="1:8">
      <c r="A31" s="260"/>
      <c r="B31" s="261"/>
      <c r="C31" s="261"/>
      <c r="D31" s="262"/>
      <c r="E31" s="263">
        <f>C31*D31</f>
        <v>0</v>
      </c>
    </row>
    <row r="32" spans="1:8" ht="15.6">
      <c r="A32" s="264" t="s">
        <v>29</v>
      </c>
      <c r="B32" s="265"/>
      <c r="C32" s="265"/>
      <c r="D32" s="266"/>
      <c r="E32" s="267">
        <f>SUM(E28:E31)</f>
        <v>278</v>
      </c>
    </row>
    <row r="33" spans="1:25" ht="15.6">
      <c r="A33" s="268"/>
      <c r="B33" s="269"/>
      <c r="C33" s="269"/>
      <c r="D33" s="269"/>
      <c r="E33" s="270"/>
    </row>
    <row r="34" spans="1:25" ht="15.6">
      <c r="A34" s="271" t="s">
        <v>30</v>
      </c>
      <c r="B34" s="272"/>
      <c r="C34" s="273">
        <f>E12</f>
        <v>110</v>
      </c>
      <c r="D34" s="274" t="s">
        <v>31</v>
      </c>
      <c r="E34" s="275">
        <f>E32*E12</f>
        <v>30580</v>
      </c>
    </row>
    <row r="35" spans="1:25" ht="15.6">
      <c r="A35" s="276"/>
      <c r="B35" s="274"/>
      <c r="C35" s="274"/>
      <c r="D35" s="274" t="s">
        <v>32</v>
      </c>
      <c r="E35" s="277">
        <f>E8-E34</f>
        <v>3420</v>
      </c>
    </row>
    <row r="36" spans="1:25">
      <c r="A36" s="278" t="s">
        <v>33</v>
      </c>
      <c r="B36" s="279"/>
      <c r="C36" s="279"/>
      <c r="D36" s="280" t="s">
        <v>34</v>
      </c>
      <c r="E36" s="281"/>
      <c r="F36" s="282"/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</row>
    <row r="37" spans="1:25">
      <c r="A37" s="283" t="s">
        <v>35</v>
      </c>
      <c r="B37" s="284" t="s">
        <v>36</v>
      </c>
      <c r="C37" s="285"/>
      <c r="D37" s="284" t="s">
        <v>37</v>
      </c>
      <c r="E37" s="286" t="s">
        <v>38</v>
      </c>
    </row>
    <row r="38" spans="1:25">
      <c r="A38" s="287" t="s">
        <v>39</v>
      </c>
      <c r="B38" s="288" t="s">
        <v>40</v>
      </c>
      <c r="C38" s="289"/>
      <c r="D38" s="288" t="s">
        <v>41</v>
      </c>
      <c r="E38" s="290" t="s">
        <v>42</v>
      </c>
    </row>
    <row r="39" spans="1:25">
      <c r="A39" s="291" t="s">
        <v>43</v>
      </c>
      <c r="B39" s="292" t="s">
        <v>44</v>
      </c>
      <c r="C39" s="293"/>
      <c r="D39" s="292" t="s">
        <v>45</v>
      </c>
      <c r="E39" s="294" t="s">
        <v>46</v>
      </c>
    </row>
    <row r="40" spans="1:25">
      <c r="A40" s="283" t="s">
        <v>47</v>
      </c>
      <c r="B40" s="284" t="s">
        <v>48</v>
      </c>
      <c r="C40" s="284"/>
      <c r="D40" s="284" t="s">
        <v>49</v>
      </c>
      <c r="E40" s="286" t="s">
        <v>50</v>
      </c>
    </row>
    <row r="41" spans="1:25">
      <c r="A41" s="291" t="s">
        <v>51</v>
      </c>
      <c r="B41" s="292" t="s">
        <v>52</v>
      </c>
      <c r="C41" s="293"/>
      <c r="D41" s="292" t="s">
        <v>53</v>
      </c>
      <c r="E41" s="294" t="s">
        <v>54</v>
      </c>
    </row>
  </sheetData>
  <sheetProtection algorithmName="SHA-512" hashValue="1N1yamdx5vDXn5DBncG5AztQ+WsTVCA5HxC/EI3Hlf9y4XB3mhf5OJMFWGKmzYo/YKdq6vwe1s9OcHXnIV81Bw==" saltValue="IwXlY/FaVEcA+1DVUYST3Q==" spinCount="100000" sheet="1" objects="1" scenarios="1"/>
  <pageMargins left="0.7" right="0.7" top="0.75" bottom="0.75" header="0.3" footer="0.3"/>
  <pageSetup scale="9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"/>
  <sheetViews>
    <sheetView topLeftCell="A10" workbookViewId="0">
      <selection activeCell="A82" sqref="A1:I82"/>
    </sheetView>
  </sheetViews>
  <sheetFormatPr defaultColWidth="9" defaultRowHeight="14.4"/>
  <cols>
    <col min="2" max="2" width="33.109375" customWidth="1"/>
  </cols>
  <sheetData>
    <row r="3" spans="3:3">
      <c r="C3" s="22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33"/>
  <sheetViews>
    <sheetView workbookViewId="0">
      <selection activeCell="C126" sqref="C126"/>
    </sheetView>
  </sheetViews>
  <sheetFormatPr defaultColWidth="9" defaultRowHeight="14.4"/>
  <cols>
    <col min="1" max="1" width="22.5546875" customWidth="1"/>
    <col min="2" max="2" width="18.6640625" customWidth="1"/>
    <col min="3" max="3" width="17.88671875" customWidth="1"/>
    <col min="4" max="4" width="28.88671875" customWidth="1"/>
    <col min="5" max="5" width="12.44140625" customWidth="1"/>
    <col min="6" max="6" width="12.6640625" customWidth="1"/>
    <col min="7" max="7" width="16.109375" customWidth="1"/>
    <col min="8" max="8" width="11.88671875" customWidth="1"/>
    <col min="9" max="9" width="19.44140625" customWidth="1"/>
    <col min="10" max="10" width="10.44140625" customWidth="1"/>
    <col min="11" max="11" width="14.44140625" customWidth="1"/>
    <col min="12" max="12" width="14.33203125" customWidth="1"/>
    <col min="13" max="13" width="9" customWidth="1"/>
    <col min="14" max="14" width="16.44140625" customWidth="1"/>
    <col min="24" max="24" width="11.88671875" customWidth="1"/>
  </cols>
  <sheetData>
    <row r="1" spans="1:9" ht="46.2">
      <c r="C1" s="75" t="s">
        <v>55</v>
      </c>
    </row>
    <row r="2" spans="1:9" ht="23.4" customHeight="1">
      <c r="A2" s="76" t="s">
        <v>3</v>
      </c>
      <c r="B2" s="76">
        <f>'Herd Plan'!E4</f>
        <v>2023</v>
      </c>
      <c r="C2" s="76" t="s">
        <v>5</v>
      </c>
      <c r="D2" s="76" t="str">
        <f>'Herd Plan'!B6</f>
        <v>Highridge</v>
      </c>
      <c r="E2" s="76" t="s">
        <v>7</v>
      </c>
      <c r="F2" s="76">
        <f>'Herd Plan'!E6</f>
        <v>0</v>
      </c>
      <c r="G2" s="76"/>
      <c r="I2" s="40"/>
    </row>
    <row r="3" spans="1:9" ht="21">
      <c r="F3" s="77" t="s">
        <v>56</v>
      </c>
      <c r="G3" s="78"/>
    </row>
    <row r="4" spans="1:9">
      <c r="A4" s="79" t="s">
        <v>57</v>
      </c>
      <c r="B4" s="80" t="s">
        <v>58</v>
      </c>
      <c r="C4" s="80" t="s">
        <v>59</v>
      </c>
      <c r="D4" s="80" t="s">
        <v>60</v>
      </c>
      <c r="E4" s="81" t="s">
        <v>61</v>
      </c>
      <c r="F4" s="82" t="s">
        <v>62</v>
      </c>
      <c r="G4" s="83"/>
    </row>
    <row r="5" spans="1:9">
      <c r="A5" s="84"/>
      <c r="B5" s="68"/>
      <c r="C5" s="68"/>
      <c r="D5" s="68"/>
      <c r="E5" s="85"/>
      <c r="F5" s="86">
        <v>0</v>
      </c>
      <c r="G5" s="87" t="s">
        <v>63</v>
      </c>
    </row>
    <row r="6" spans="1:9">
      <c r="A6" s="84" t="s">
        <v>64</v>
      </c>
      <c r="B6" s="64">
        <v>550</v>
      </c>
      <c r="C6" s="68">
        <f>B6*3.3</f>
        <v>1815</v>
      </c>
      <c r="D6" s="88">
        <f>'Herd Plan'!B8</f>
        <v>570</v>
      </c>
      <c r="E6" s="89">
        <f>D6*2.47</f>
        <v>1407.9</v>
      </c>
      <c r="F6" s="90">
        <f>F5/2.47</f>
        <v>0</v>
      </c>
      <c r="G6" s="87" t="s">
        <v>65</v>
      </c>
    </row>
    <row r="7" spans="1:9">
      <c r="A7" s="84" t="s">
        <v>66</v>
      </c>
      <c r="B7" s="64">
        <v>25</v>
      </c>
      <c r="C7" s="68">
        <f>B7*3.3</f>
        <v>82.5</v>
      </c>
      <c r="D7" s="91"/>
      <c r="E7" s="89"/>
      <c r="F7" s="92" t="s">
        <v>67</v>
      </c>
      <c r="G7" s="87"/>
    </row>
    <row r="8" spans="1:9">
      <c r="A8" s="84" t="s">
        <v>68</v>
      </c>
      <c r="B8" s="64">
        <v>800</v>
      </c>
      <c r="C8" s="68">
        <f>B8*3.3</f>
        <v>2640</v>
      </c>
      <c r="D8" s="91"/>
      <c r="E8" s="89"/>
      <c r="F8" s="43">
        <v>2640</v>
      </c>
      <c r="G8" s="87" t="s">
        <v>69</v>
      </c>
    </row>
    <row r="9" spans="1:9">
      <c r="A9" s="93" t="s">
        <v>29</v>
      </c>
      <c r="B9" s="26">
        <f>SUM(B6:B8)</f>
        <v>1375</v>
      </c>
      <c r="C9" s="26">
        <f>SUM(C6:C8)</f>
        <v>4537.5</v>
      </c>
      <c r="D9" s="94"/>
      <c r="E9" s="95"/>
      <c r="F9" s="96">
        <f>F8/3.3</f>
        <v>800</v>
      </c>
      <c r="G9" s="97" t="s">
        <v>70</v>
      </c>
    </row>
    <row r="11" spans="1:9" ht="21">
      <c r="A11" s="98" t="s">
        <v>71</v>
      </c>
      <c r="B11" s="99"/>
      <c r="C11" s="100"/>
      <c r="D11" s="101" t="s">
        <v>72</v>
      </c>
      <c r="E11" s="102"/>
      <c r="F11" s="103"/>
      <c r="G11" s="104"/>
    </row>
    <row r="12" spans="1:9">
      <c r="A12" s="105" t="str">
        <f>A30</f>
        <v>Perimeter Wire</v>
      </c>
      <c r="B12" s="106">
        <f>G32</f>
        <v>412.5</v>
      </c>
      <c r="C12" s="107"/>
      <c r="D12" s="7" t="s">
        <v>73</v>
      </c>
      <c r="E12" s="8" t="s">
        <v>74</v>
      </c>
      <c r="F12" s="9" t="s">
        <v>75</v>
      </c>
      <c r="G12" s="10" t="s">
        <v>29</v>
      </c>
    </row>
    <row r="13" spans="1:9">
      <c r="A13" s="105" t="s">
        <v>76</v>
      </c>
      <c r="B13" s="106">
        <f>G66</f>
        <v>75</v>
      </c>
      <c r="C13" s="107"/>
      <c r="D13" s="108" t="s">
        <v>77</v>
      </c>
      <c r="E13" s="109">
        <v>1</v>
      </c>
      <c r="F13" s="110">
        <v>1100</v>
      </c>
      <c r="G13" s="111">
        <f>E13*F13</f>
        <v>1100</v>
      </c>
    </row>
    <row r="14" spans="1:9">
      <c r="A14" s="84" t="s">
        <v>78</v>
      </c>
      <c r="B14" s="106">
        <f>G98</f>
        <v>220</v>
      </c>
      <c r="C14" s="107"/>
      <c r="D14" s="112" t="s">
        <v>79</v>
      </c>
      <c r="E14" s="113">
        <v>2</v>
      </c>
      <c r="F14" s="114">
        <v>12</v>
      </c>
      <c r="G14" s="111">
        <f t="shared" ref="G14:G23" si="0">E14*F14</f>
        <v>24</v>
      </c>
    </row>
    <row r="15" spans="1:9">
      <c r="A15" s="105" t="str">
        <f>G70</f>
        <v>Post Cost</v>
      </c>
      <c r="B15" s="106">
        <f>SUM(G37,G71,G103)</f>
        <v>1892</v>
      </c>
      <c r="C15" s="107"/>
      <c r="D15" s="112"/>
      <c r="E15" s="113"/>
      <c r="F15" s="114"/>
      <c r="G15" s="111">
        <f t="shared" si="0"/>
        <v>0</v>
      </c>
    </row>
    <row r="16" spans="1:9">
      <c r="A16" s="105" t="str">
        <f>G40</f>
        <v>Insulator Cost</v>
      </c>
      <c r="B16" s="106">
        <f>SUM(G41,G75,G107)</f>
        <v>81.125</v>
      </c>
      <c r="C16" s="107"/>
      <c r="D16" s="112"/>
      <c r="E16" s="113"/>
      <c r="F16" s="114"/>
      <c r="G16" s="111">
        <f t="shared" si="0"/>
        <v>0</v>
      </c>
    </row>
    <row r="17" spans="1:16">
      <c r="A17" s="115" t="str">
        <f>A43</f>
        <v xml:space="preserve">Corner Hardware </v>
      </c>
      <c r="B17" s="116">
        <f>SUM(G45,G79,G111)</f>
        <v>154</v>
      </c>
      <c r="C17" s="107"/>
      <c r="D17" s="112"/>
      <c r="E17" s="113"/>
      <c r="F17" s="114"/>
      <c r="G17" s="111">
        <f t="shared" si="0"/>
        <v>0</v>
      </c>
    </row>
    <row r="18" spans="1:16">
      <c r="A18" s="117" t="str">
        <f>D11</f>
        <v>Energizer Cost</v>
      </c>
      <c r="B18" s="116">
        <f>G24</f>
        <v>1124</v>
      </c>
      <c r="C18" s="118"/>
      <c r="D18" s="112"/>
      <c r="E18" s="113"/>
      <c r="F18" s="114"/>
      <c r="G18" s="111">
        <f t="shared" si="0"/>
        <v>0</v>
      </c>
    </row>
    <row r="19" spans="1:16">
      <c r="A19" s="105" t="str">
        <f>A47</f>
        <v>Misc. Costs</v>
      </c>
      <c r="B19" s="106">
        <f>G51+G85+G117</f>
        <v>0</v>
      </c>
      <c r="C19" s="118"/>
      <c r="D19" s="112"/>
      <c r="E19" s="113"/>
      <c r="F19" s="114"/>
      <c r="G19" s="111">
        <f t="shared" si="0"/>
        <v>0</v>
      </c>
    </row>
    <row r="20" spans="1:16">
      <c r="A20" s="7" t="s">
        <v>80</v>
      </c>
      <c r="B20" s="119">
        <f>SUM(B12:B19)</f>
        <v>3958.625</v>
      </c>
      <c r="C20" s="118"/>
      <c r="D20" s="112"/>
      <c r="E20" s="113"/>
      <c r="F20" s="114"/>
      <c r="G20" s="111">
        <f t="shared" si="0"/>
        <v>0</v>
      </c>
    </row>
    <row r="21" spans="1:16">
      <c r="A21" s="105" t="s">
        <v>81</v>
      </c>
      <c r="B21" s="106">
        <f>SUM(G58+G92+G124)</f>
        <v>3080</v>
      </c>
      <c r="C21" s="118"/>
      <c r="D21" s="112"/>
      <c r="E21" s="113"/>
      <c r="F21" s="114"/>
      <c r="G21" s="111">
        <f t="shared" si="0"/>
        <v>0</v>
      </c>
    </row>
    <row r="22" spans="1:16">
      <c r="A22" s="41" t="s">
        <v>82</v>
      </c>
      <c r="B22" s="120">
        <v>0</v>
      </c>
      <c r="C22" s="118"/>
      <c r="D22" s="112"/>
      <c r="E22" s="113"/>
      <c r="F22" s="114"/>
      <c r="G22" s="111">
        <f t="shared" si="0"/>
        <v>0</v>
      </c>
    </row>
    <row r="23" spans="1:16">
      <c r="A23" s="105"/>
      <c r="B23" s="121"/>
      <c r="C23" s="118"/>
      <c r="D23" s="122"/>
      <c r="E23" s="123"/>
      <c r="F23" s="124"/>
      <c r="G23" s="111">
        <f t="shared" si="0"/>
        <v>0</v>
      </c>
    </row>
    <row r="24" spans="1:16" ht="18">
      <c r="A24" s="125" t="s">
        <v>83</v>
      </c>
      <c r="B24" s="126">
        <f>B20+B21+B22</f>
        <v>7038.625</v>
      </c>
      <c r="C24" s="118"/>
      <c r="D24" s="127"/>
      <c r="E24" s="128"/>
      <c r="F24" s="129" t="s">
        <v>29</v>
      </c>
      <c r="G24" s="130">
        <f>SUM(G13:G23)</f>
        <v>1124</v>
      </c>
    </row>
    <row r="26" spans="1:16" ht="25.8">
      <c r="A26" s="295" t="s">
        <v>64</v>
      </c>
      <c r="B26" s="296"/>
      <c r="C26" s="296"/>
      <c r="D26" s="296"/>
      <c r="E26" s="296"/>
      <c r="F26" s="296"/>
      <c r="G26" s="297"/>
      <c r="P26" t="e">
        <f>#REF!/2000</f>
        <v>#REF!</v>
      </c>
    </row>
    <row r="28" spans="1:16" ht="18">
      <c r="A28" s="131" t="s">
        <v>84</v>
      </c>
      <c r="B28" s="132"/>
      <c r="C28" s="133" t="s">
        <v>85</v>
      </c>
      <c r="D28" s="132" t="s">
        <v>86</v>
      </c>
      <c r="E28" s="134"/>
      <c r="F28" s="134"/>
      <c r="G28" s="135"/>
    </row>
    <row r="29" spans="1:16">
      <c r="A29" s="136"/>
      <c r="B29" s="137"/>
      <c r="C29" s="138">
        <f>B6</f>
        <v>550</v>
      </c>
      <c r="D29" s="139">
        <f>C29*3.3</f>
        <v>1815</v>
      </c>
      <c r="E29" s="137"/>
      <c r="F29" s="137"/>
      <c r="G29" s="140"/>
    </row>
    <row r="30" spans="1:16" ht="18">
      <c r="A30" s="141" t="s">
        <v>87</v>
      </c>
      <c r="B30" s="142"/>
      <c r="C30" s="143" t="s">
        <v>20</v>
      </c>
      <c r="D30" s="144"/>
      <c r="E30" s="144"/>
      <c r="F30" s="144"/>
      <c r="G30" s="145"/>
    </row>
    <row r="31" spans="1:16">
      <c r="A31" s="146" t="s">
        <v>88</v>
      </c>
      <c r="B31" s="147" t="s">
        <v>85</v>
      </c>
      <c r="C31" s="147" t="s">
        <v>86</v>
      </c>
      <c r="D31" s="147" t="s">
        <v>89</v>
      </c>
      <c r="E31" s="147" t="s">
        <v>90</v>
      </c>
      <c r="F31" s="147" t="s">
        <v>91</v>
      </c>
      <c r="G31" s="148" t="s">
        <v>92</v>
      </c>
    </row>
    <row r="32" spans="1:16">
      <c r="A32" s="149">
        <v>4</v>
      </c>
      <c r="B32" s="150">
        <f>A32*C29</f>
        <v>2200</v>
      </c>
      <c r="C32" s="150">
        <f>B32*3.3</f>
        <v>7260</v>
      </c>
      <c r="D32" s="151">
        <v>800</v>
      </c>
      <c r="E32" s="152">
        <f>B32/D32</f>
        <v>2.75</v>
      </c>
      <c r="F32" s="153">
        <v>150</v>
      </c>
      <c r="G32" s="154">
        <f>E32*F32</f>
        <v>412.5</v>
      </c>
    </row>
    <row r="34" spans="1:8" ht="18">
      <c r="A34" s="298" t="s">
        <v>93</v>
      </c>
      <c r="B34" s="299"/>
      <c r="C34" s="300"/>
      <c r="D34" s="156"/>
      <c r="E34" s="156"/>
      <c r="F34" s="156"/>
      <c r="G34" s="157"/>
    </row>
    <row r="35" spans="1:8">
      <c r="A35" s="301" t="s">
        <v>94</v>
      </c>
      <c r="B35" s="302"/>
      <c r="C35" s="143" t="s">
        <v>20</v>
      </c>
      <c r="D35" s="144"/>
      <c r="E35" s="144"/>
      <c r="F35" s="144"/>
      <c r="G35" s="145"/>
    </row>
    <row r="36" spans="1:8">
      <c r="A36" s="146" t="s">
        <v>85</v>
      </c>
      <c r="B36" s="147" t="s">
        <v>86</v>
      </c>
      <c r="C36" s="147"/>
      <c r="D36" s="147" t="s">
        <v>95</v>
      </c>
      <c r="E36" s="147" t="s">
        <v>96</v>
      </c>
      <c r="F36" s="147"/>
      <c r="G36" s="148" t="s">
        <v>97</v>
      </c>
    </row>
    <row r="37" spans="1:8">
      <c r="A37" s="149">
        <v>4</v>
      </c>
      <c r="B37" s="150">
        <f>A37*3.3</f>
        <v>13.2</v>
      </c>
      <c r="C37" s="150"/>
      <c r="D37" s="152">
        <f>D29/B37*1.1</f>
        <v>151.25</v>
      </c>
      <c r="E37" s="153">
        <v>8</v>
      </c>
      <c r="F37" s="150"/>
      <c r="G37" s="154">
        <f>D37*E37</f>
        <v>1210</v>
      </c>
    </row>
    <row r="39" spans="1:8" ht="18">
      <c r="A39" s="158" t="s">
        <v>98</v>
      </c>
      <c r="B39" s="155"/>
      <c r="C39" s="143" t="s">
        <v>20</v>
      </c>
      <c r="D39" s="144"/>
      <c r="E39" s="144"/>
      <c r="F39" s="144"/>
      <c r="G39" s="145"/>
    </row>
    <row r="40" spans="1:8">
      <c r="A40" s="146" t="s">
        <v>99</v>
      </c>
      <c r="B40" s="147" t="s">
        <v>100</v>
      </c>
      <c r="C40" s="147" t="s">
        <v>101</v>
      </c>
      <c r="D40" s="147"/>
      <c r="E40" s="147" t="s">
        <v>102</v>
      </c>
      <c r="F40" s="147" t="s">
        <v>103</v>
      </c>
      <c r="G40" s="148" t="s">
        <v>104</v>
      </c>
    </row>
    <row r="41" spans="1:8">
      <c r="A41" s="149">
        <v>2</v>
      </c>
      <c r="B41" s="152">
        <f>D37</f>
        <v>151.25</v>
      </c>
      <c r="C41" s="152">
        <f>A41*B41</f>
        <v>302.5</v>
      </c>
      <c r="D41" s="152"/>
      <c r="E41" s="152">
        <f>C41</f>
        <v>302.5</v>
      </c>
      <c r="F41" s="153">
        <v>0.25</v>
      </c>
      <c r="G41" s="154">
        <f>E41*F41</f>
        <v>75.625</v>
      </c>
    </row>
    <row r="43" spans="1:8" ht="18">
      <c r="A43" s="158" t="s">
        <v>105</v>
      </c>
      <c r="B43" s="155"/>
      <c r="C43" s="143" t="s">
        <v>20</v>
      </c>
      <c r="D43" s="144"/>
      <c r="E43" s="144" t="s">
        <v>98</v>
      </c>
      <c r="F43" s="144"/>
      <c r="G43" s="145"/>
    </row>
    <row r="44" spans="1:8">
      <c r="A44" s="146" t="s">
        <v>99</v>
      </c>
      <c r="B44" s="147" t="s">
        <v>106</v>
      </c>
      <c r="C44" s="147" t="s">
        <v>107</v>
      </c>
      <c r="D44" s="147"/>
      <c r="E44" s="147" t="s">
        <v>102</v>
      </c>
      <c r="F44" s="147" t="s">
        <v>103</v>
      </c>
      <c r="G44" s="148" t="s">
        <v>108</v>
      </c>
    </row>
    <row r="45" spans="1:8">
      <c r="A45" s="149">
        <v>1</v>
      </c>
      <c r="B45" s="159">
        <v>2</v>
      </c>
      <c r="C45" s="160">
        <v>12</v>
      </c>
      <c r="D45" s="152"/>
      <c r="E45" s="161">
        <v>2</v>
      </c>
      <c r="F45" s="153">
        <v>0.5</v>
      </c>
      <c r="G45" s="154">
        <f>(B45*E45*F45)+(B45*C45)</f>
        <v>26</v>
      </c>
    </row>
    <row r="46" spans="1:8">
      <c r="A46" s="1"/>
      <c r="B46" s="162"/>
      <c r="C46" s="162"/>
      <c r="D46" s="162"/>
      <c r="E46" s="162"/>
      <c r="F46" s="163"/>
      <c r="G46" s="163"/>
    </row>
    <row r="47" spans="1:8" ht="18">
      <c r="A47" s="164" t="s">
        <v>109</v>
      </c>
      <c r="B47" s="165"/>
      <c r="C47" s="143" t="s">
        <v>20</v>
      </c>
      <c r="D47" s="144"/>
      <c r="E47" s="144"/>
      <c r="F47" s="144"/>
      <c r="G47" s="145"/>
    </row>
    <row r="48" spans="1:8">
      <c r="A48" s="166" t="s">
        <v>73</v>
      </c>
      <c r="B48" s="167" t="s">
        <v>74</v>
      </c>
      <c r="C48" s="167"/>
      <c r="D48" s="168"/>
      <c r="E48" s="168"/>
      <c r="F48" s="168" t="s">
        <v>75</v>
      </c>
      <c r="G48" s="169" t="s">
        <v>29</v>
      </c>
      <c r="H48" s="1"/>
    </row>
    <row r="49" spans="1:8">
      <c r="A49" s="170"/>
      <c r="B49" s="171"/>
      <c r="C49" s="167"/>
      <c r="D49" s="172"/>
      <c r="E49" s="172"/>
      <c r="F49" s="171"/>
      <c r="G49" s="173">
        <f>B49*F49</f>
        <v>0</v>
      </c>
      <c r="H49" s="1"/>
    </row>
    <row r="50" spans="1:8">
      <c r="A50" s="174"/>
      <c r="B50" s="175"/>
      <c r="C50" s="128"/>
      <c r="D50" s="176"/>
      <c r="E50" s="176"/>
      <c r="F50" s="175"/>
      <c r="G50" s="177">
        <f>B50*F50</f>
        <v>0</v>
      </c>
      <c r="H50" s="1"/>
    </row>
    <row r="51" spans="1:8">
      <c r="A51" s="178"/>
      <c r="B51" s="179"/>
      <c r="C51" s="128"/>
      <c r="D51" s="176"/>
      <c r="E51" s="176"/>
      <c r="F51" s="179" t="s">
        <v>29</v>
      </c>
      <c r="G51" s="177">
        <f>G49+G50</f>
        <v>0</v>
      </c>
    </row>
    <row r="52" spans="1:8">
      <c r="A52" s="1"/>
      <c r="F52" s="163"/>
      <c r="G52" s="180"/>
    </row>
    <row r="53" spans="1:8" ht="18">
      <c r="A53" s="181" t="s">
        <v>81</v>
      </c>
      <c r="B53" s="80"/>
      <c r="C53" s="143" t="s">
        <v>20</v>
      </c>
      <c r="D53" s="144"/>
      <c r="E53" s="144"/>
      <c r="F53" s="144"/>
      <c r="G53" s="182" t="s">
        <v>110</v>
      </c>
    </row>
    <row r="54" spans="1:8">
      <c r="A54" s="183"/>
      <c r="B54" s="167" t="s">
        <v>111</v>
      </c>
      <c r="C54" s="167" t="s">
        <v>112</v>
      </c>
      <c r="D54" s="167" t="s">
        <v>20</v>
      </c>
      <c r="E54" s="167"/>
      <c r="F54" s="167"/>
      <c r="G54" s="184"/>
    </row>
    <row r="55" spans="1:8">
      <c r="A55" s="183" t="s">
        <v>113</v>
      </c>
      <c r="B55" s="113">
        <v>16</v>
      </c>
      <c r="C55" s="185">
        <v>35</v>
      </c>
      <c r="D55" s="186" t="s">
        <v>114</v>
      </c>
      <c r="E55" s="187"/>
      <c r="F55" s="187"/>
      <c r="G55" s="188">
        <f>B55*C55</f>
        <v>560</v>
      </c>
    </row>
    <row r="56" spans="1:8">
      <c r="A56" s="189" t="s">
        <v>115</v>
      </c>
      <c r="B56" s="190">
        <v>8</v>
      </c>
      <c r="C56" s="191">
        <v>150</v>
      </c>
      <c r="D56" s="192" t="s">
        <v>116</v>
      </c>
      <c r="E56" s="193"/>
      <c r="F56" s="193"/>
      <c r="G56" s="188">
        <f>B56*C56</f>
        <v>1200</v>
      </c>
    </row>
    <row r="57" spans="1:8">
      <c r="A57" s="174"/>
      <c r="B57" s="194"/>
      <c r="C57" s="195"/>
      <c r="D57" s="196"/>
      <c r="E57" s="197"/>
      <c r="F57" s="197"/>
      <c r="G57" s="198">
        <f>B57*C57</f>
        <v>0</v>
      </c>
    </row>
    <row r="58" spans="1:8">
      <c r="A58" s="199"/>
      <c r="B58" s="200"/>
      <c r="C58" s="201"/>
      <c r="D58" s="200"/>
      <c r="E58" s="200"/>
      <c r="F58" s="200" t="s">
        <v>29</v>
      </c>
      <c r="G58" s="202">
        <f>G55+G56+G57</f>
        <v>1760</v>
      </c>
    </row>
    <row r="59" spans="1:8" ht="18">
      <c r="A59" s="203"/>
      <c r="C59" s="204"/>
      <c r="D59" s="204"/>
    </row>
    <row r="60" spans="1:8" ht="18">
      <c r="A60" s="203"/>
      <c r="C60" s="204"/>
      <c r="D60" s="204"/>
    </row>
    <row r="61" spans="1:8" ht="24" customHeight="1">
      <c r="A61" s="295" t="s">
        <v>117</v>
      </c>
      <c r="B61" s="296"/>
      <c r="C61" s="296"/>
      <c r="D61" s="296"/>
      <c r="E61" s="296"/>
      <c r="F61" s="296"/>
      <c r="G61" s="297"/>
    </row>
    <row r="62" spans="1:8" ht="18">
      <c r="A62" s="131" t="s">
        <v>84</v>
      </c>
      <c r="B62" s="132"/>
      <c r="C62" s="133" t="s">
        <v>85</v>
      </c>
      <c r="D62" s="132" t="s">
        <v>86</v>
      </c>
      <c r="E62" s="134"/>
      <c r="F62" s="134"/>
      <c r="G62" s="135"/>
    </row>
    <row r="63" spans="1:8">
      <c r="A63" s="136"/>
      <c r="B63" s="137"/>
      <c r="C63" s="205">
        <f>B7</f>
        <v>25</v>
      </c>
      <c r="D63" s="139">
        <f>C63*3.3</f>
        <v>82.5</v>
      </c>
      <c r="E63" s="137"/>
      <c r="F63" s="137"/>
      <c r="G63" s="140"/>
    </row>
    <row r="64" spans="1:8" ht="18">
      <c r="A64" s="206" t="s">
        <v>118</v>
      </c>
      <c r="B64" s="207"/>
      <c r="C64" s="143" t="s">
        <v>20</v>
      </c>
      <c r="D64" s="144"/>
      <c r="E64" s="144"/>
      <c r="F64" s="144"/>
      <c r="G64" s="145"/>
    </row>
    <row r="65" spans="1:7">
      <c r="A65" s="146" t="s">
        <v>88</v>
      </c>
      <c r="B65" s="147" t="s">
        <v>85</v>
      </c>
      <c r="C65" s="147" t="s">
        <v>86</v>
      </c>
      <c r="D65" s="147" t="s">
        <v>89</v>
      </c>
      <c r="E65" s="147" t="s">
        <v>90</v>
      </c>
      <c r="F65" s="147" t="s">
        <v>91</v>
      </c>
      <c r="G65" s="148" t="s">
        <v>119</v>
      </c>
    </row>
    <row r="66" spans="1:7">
      <c r="A66" s="149">
        <v>2</v>
      </c>
      <c r="B66" s="150">
        <f>A66*C63</f>
        <v>50</v>
      </c>
      <c r="C66" s="150">
        <f>B66*3.3</f>
        <v>165</v>
      </c>
      <c r="D66" s="151">
        <v>50</v>
      </c>
      <c r="E66" s="152">
        <f>B66/D66</f>
        <v>1</v>
      </c>
      <c r="F66" s="153">
        <v>75</v>
      </c>
      <c r="G66" s="154">
        <f>E66*F66</f>
        <v>75</v>
      </c>
    </row>
    <row r="68" spans="1:7" ht="18">
      <c r="A68" s="158" t="s">
        <v>93</v>
      </c>
      <c r="B68" s="155"/>
      <c r="C68" s="143" t="s">
        <v>20</v>
      </c>
      <c r="D68" s="144"/>
      <c r="E68" s="144"/>
      <c r="F68" s="144"/>
      <c r="G68" s="145"/>
    </row>
    <row r="69" spans="1:7">
      <c r="A69" s="303" t="s">
        <v>94</v>
      </c>
      <c r="B69" s="304"/>
      <c r="C69" s="208"/>
      <c r="D69" s="208"/>
      <c r="E69" s="208"/>
      <c r="F69" s="208"/>
      <c r="G69" s="209"/>
    </row>
    <row r="70" spans="1:7">
      <c r="A70" s="146" t="s">
        <v>85</v>
      </c>
      <c r="B70" s="147" t="s">
        <v>86</v>
      </c>
      <c r="C70" s="147"/>
      <c r="D70" s="147" t="s">
        <v>95</v>
      </c>
      <c r="E70" s="147" t="s">
        <v>96</v>
      </c>
      <c r="F70" s="147"/>
      <c r="G70" s="148" t="s">
        <v>97</v>
      </c>
    </row>
    <row r="71" spans="1:7">
      <c r="A71" s="149">
        <v>5</v>
      </c>
      <c r="B71" s="150">
        <f>A71*3.3</f>
        <v>16.5</v>
      </c>
      <c r="C71" s="150"/>
      <c r="D71" s="150">
        <f>D63/B71*1.1</f>
        <v>5.5</v>
      </c>
      <c r="E71" s="153">
        <v>12</v>
      </c>
      <c r="F71" s="150"/>
      <c r="G71" s="154">
        <f>D71*E71</f>
        <v>66</v>
      </c>
    </row>
    <row r="73" spans="1:7" ht="18">
      <c r="A73" s="158" t="s">
        <v>98</v>
      </c>
      <c r="B73" s="155"/>
      <c r="C73" s="143" t="s">
        <v>20</v>
      </c>
      <c r="D73" s="144"/>
      <c r="E73" s="144"/>
      <c r="F73" s="144"/>
      <c r="G73" s="145"/>
    </row>
    <row r="74" spans="1:7">
      <c r="A74" s="146" t="s">
        <v>99</v>
      </c>
      <c r="B74" s="147" t="s">
        <v>100</v>
      </c>
      <c r="C74" s="147" t="s">
        <v>101</v>
      </c>
      <c r="D74" s="147"/>
      <c r="E74" s="147" t="s">
        <v>102</v>
      </c>
      <c r="F74" s="147" t="s">
        <v>103</v>
      </c>
      <c r="G74" s="148" t="s">
        <v>104</v>
      </c>
    </row>
    <row r="75" spans="1:7">
      <c r="A75" s="149">
        <v>2</v>
      </c>
      <c r="B75" s="150">
        <f>D71</f>
        <v>5.5</v>
      </c>
      <c r="C75" s="150">
        <f>A75*B75</f>
        <v>11</v>
      </c>
      <c r="D75" s="150"/>
      <c r="E75" s="150">
        <f>C75</f>
        <v>11</v>
      </c>
      <c r="F75" s="153">
        <v>0.5</v>
      </c>
      <c r="G75" s="154">
        <f>E75*F75</f>
        <v>5.5</v>
      </c>
    </row>
    <row r="77" spans="1:7" ht="18">
      <c r="A77" s="158" t="str">
        <f>A43</f>
        <v xml:space="preserve">Corner Hardware </v>
      </c>
      <c r="B77" s="155"/>
      <c r="C77" s="143" t="s">
        <v>20</v>
      </c>
      <c r="D77" s="144"/>
      <c r="E77" s="144"/>
      <c r="F77" s="144"/>
      <c r="G77" s="145"/>
    </row>
    <row r="78" spans="1:7">
      <c r="A78" s="146" t="s">
        <v>99</v>
      </c>
      <c r="B78" s="147" t="s">
        <v>106</v>
      </c>
      <c r="C78" s="147" t="s">
        <v>107</v>
      </c>
      <c r="D78" s="147"/>
      <c r="E78" s="147" t="s">
        <v>102</v>
      </c>
      <c r="F78" s="147" t="s">
        <v>103</v>
      </c>
      <c r="G78" s="148" t="s">
        <v>108</v>
      </c>
    </row>
    <row r="79" spans="1:7">
      <c r="A79" s="149"/>
      <c r="B79" s="159"/>
      <c r="C79" s="160"/>
      <c r="D79" s="152"/>
      <c r="E79" s="161"/>
      <c r="F79" s="153"/>
      <c r="G79" s="154">
        <f>(B79*E79*F79)+(B79*C79)</f>
        <v>0</v>
      </c>
    </row>
    <row r="81" spans="1:8" ht="18">
      <c r="A81" s="164" t="s">
        <v>109</v>
      </c>
      <c r="B81" s="165"/>
      <c r="C81" s="143" t="s">
        <v>20</v>
      </c>
      <c r="D81" s="144"/>
      <c r="E81" s="144"/>
      <c r="F81" s="144"/>
      <c r="G81" s="145"/>
    </row>
    <row r="82" spans="1:8">
      <c r="A82" s="166" t="s">
        <v>73</v>
      </c>
      <c r="B82" s="167" t="s">
        <v>74</v>
      </c>
      <c r="C82" s="167"/>
      <c r="D82" s="168"/>
      <c r="E82" s="168"/>
      <c r="F82" s="168" t="s">
        <v>75</v>
      </c>
      <c r="G82" s="169" t="s">
        <v>29</v>
      </c>
      <c r="H82" s="1"/>
    </row>
    <row r="83" spans="1:8">
      <c r="A83" s="170"/>
      <c r="B83" s="171"/>
      <c r="C83" s="167"/>
      <c r="D83" s="172"/>
      <c r="E83" s="172"/>
      <c r="F83" s="171"/>
      <c r="G83" s="173">
        <f>B83*F83</f>
        <v>0</v>
      </c>
      <c r="H83" s="1"/>
    </row>
    <row r="84" spans="1:8">
      <c r="A84" s="174"/>
      <c r="B84" s="175"/>
      <c r="C84" s="128"/>
      <c r="D84" s="176"/>
      <c r="E84" s="176"/>
      <c r="F84" s="175"/>
      <c r="G84" s="177">
        <f>B84*F84</f>
        <v>0</v>
      </c>
      <c r="H84" s="1"/>
    </row>
    <row r="85" spans="1:8">
      <c r="A85" s="178"/>
      <c r="B85" s="179"/>
      <c r="C85" s="128"/>
      <c r="D85" s="176"/>
      <c r="E85" s="176"/>
      <c r="F85" s="179" t="s">
        <v>29</v>
      </c>
      <c r="G85" s="177">
        <f>G83+G84</f>
        <v>0</v>
      </c>
    </row>
    <row r="87" spans="1:8" ht="18">
      <c r="A87" s="181" t="s">
        <v>81</v>
      </c>
      <c r="B87" s="80"/>
      <c r="C87" s="143" t="s">
        <v>20</v>
      </c>
      <c r="D87" s="144"/>
      <c r="E87" s="144"/>
      <c r="F87" s="144"/>
      <c r="G87" s="145"/>
    </row>
    <row r="88" spans="1:8">
      <c r="A88" s="183"/>
      <c r="B88" s="167" t="s">
        <v>111</v>
      </c>
      <c r="C88" s="167" t="s">
        <v>112</v>
      </c>
      <c r="D88" s="167" t="s">
        <v>20</v>
      </c>
      <c r="E88" s="167"/>
      <c r="F88" s="167"/>
      <c r="G88" s="210" t="s">
        <v>110</v>
      </c>
    </row>
    <row r="89" spans="1:8">
      <c r="A89" s="183" t="s">
        <v>113</v>
      </c>
      <c r="B89" s="113">
        <v>4</v>
      </c>
      <c r="C89" s="185">
        <v>35</v>
      </c>
      <c r="D89" s="186" t="s">
        <v>120</v>
      </c>
      <c r="E89" s="187"/>
      <c r="F89" s="187"/>
      <c r="G89" s="188">
        <f>B89*C89</f>
        <v>140</v>
      </c>
    </row>
    <row r="90" spans="1:8">
      <c r="A90" s="211" t="s">
        <v>115</v>
      </c>
      <c r="B90" s="190">
        <v>2</v>
      </c>
      <c r="C90" s="191">
        <v>150</v>
      </c>
      <c r="D90" s="192" t="s">
        <v>121</v>
      </c>
      <c r="E90" s="193"/>
      <c r="F90" s="193"/>
      <c r="G90" s="188">
        <f>B90*C90</f>
        <v>300</v>
      </c>
    </row>
    <row r="91" spans="1:8">
      <c r="A91" s="174"/>
      <c r="B91" s="194"/>
      <c r="C91" s="195"/>
      <c r="D91" s="196"/>
      <c r="E91" s="197"/>
      <c r="F91" s="197"/>
      <c r="G91" s="198">
        <f>B91*C91</f>
        <v>0</v>
      </c>
    </row>
    <row r="92" spans="1:8">
      <c r="A92" s="199"/>
      <c r="B92" s="200"/>
      <c r="C92" s="201"/>
      <c r="D92" s="212"/>
      <c r="E92" s="200"/>
      <c r="F92" s="200" t="s">
        <v>29</v>
      </c>
      <c r="G92" s="202">
        <f>G89+G90+G91</f>
        <v>440</v>
      </c>
    </row>
    <row r="93" spans="1:8" ht="25.8">
      <c r="A93" s="295" t="s">
        <v>68</v>
      </c>
      <c r="B93" s="296"/>
      <c r="C93" s="296"/>
      <c r="D93" s="296"/>
      <c r="E93" s="296"/>
      <c r="F93" s="296"/>
      <c r="G93" s="297"/>
    </row>
    <row r="94" spans="1:8" ht="18">
      <c r="A94" s="131" t="s">
        <v>84</v>
      </c>
      <c r="B94" s="132"/>
      <c r="C94" s="133" t="s">
        <v>85</v>
      </c>
      <c r="D94" s="132" t="s">
        <v>86</v>
      </c>
      <c r="E94" s="134"/>
      <c r="F94" s="134"/>
      <c r="G94" s="135"/>
    </row>
    <row r="95" spans="1:8">
      <c r="A95" s="136"/>
      <c r="B95" s="137"/>
      <c r="C95" s="138">
        <f>B8</f>
        <v>800</v>
      </c>
      <c r="D95" s="139">
        <f>C95*3.3</f>
        <v>2640</v>
      </c>
      <c r="E95" s="137"/>
      <c r="F95" s="137"/>
      <c r="G95" s="140"/>
    </row>
    <row r="96" spans="1:8" ht="18">
      <c r="A96" s="305" t="s">
        <v>78</v>
      </c>
      <c r="B96" s="306"/>
      <c r="C96" s="143" t="s">
        <v>20</v>
      </c>
      <c r="D96" s="144"/>
      <c r="E96" s="144"/>
      <c r="F96" s="144"/>
      <c r="G96" s="145"/>
    </row>
    <row r="97" spans="1:7">
      <c r="A97" s="146" t="s">
        <v>88</v>
      </c>
      <c r="B97" s="147" t="s">
        <v>85</v>
      </c>
      <c r="C97" s="147" t="s">
        <v>86</v>
      </c>
      <c r="D97" s="147" t="s">
        <v>89</v>
      </c>
      <c r="E97" s="147" t="s">
        <v>90</v>
      </c>
      <c r="F97" s="147" t="s">
        <v>91</v>
      </c>
      <c r="G97" s="148" t="s">
        <v>122</v>
      </c>
    </row>
    <row r="98" spans="1:7">
      <c r="A98" s="149">
        <v>1</v>
      </c>
      <c r="B98" s="150">
        <f>A98*C95</f>
        <v>800</v>
      </c>
      <c r="C98" s="150">
        <f>B98*3.3</f>
        <v>2640</v>
      </c>
      <c r="D98" s="151">
        <v>800</v>
      </c>
      <c r="E98" s="152">
        <f>B98/D98</f>
        <v>1</v>
      </c>
      <c r="F98" s="153">
        <v>220</v>
      </c>
      <c r="G98" s="154">
        <f>E98*F98</f>
        <v>220</v>
      </c>
    </row>
    <row r="99" spans="1:7" ht="10.95" customHeight="1"/>
    <row r="100" spans="1:7" ht="18">
      <c r="A100" s="158" t="s">
        <v>93</v>
      </c>
      <c r="B100" s="155"/>
      <c r="C100" s="143" t="s">
        <v>20</v>
      </c>
      <c r="D100" s="144"/>
      <c r="E100" s="144"/>
      <c r="F100" s="144"/>
      <c r="G100" s="145"/>
    </row>
    <row r="101" spans="1:7">
      <c r="A101" s="307" t="s">
        <v>94</v>
      </c>
      <c r="B101" s="308"/>
      <c r="C101" s="208"/>
      <c r="D101" s="208"/>
      <c r="E101" s="208"/>
      <c r="F101" s="208"/>
      <c r="G101" s="209"/>
    </row>
    <row r="102" spans="1:7">
      <c r="A102" s="105" t="s">
        <v>85</v>
      </c>
      <c r="B102" s="208" t="s">
        <v>86</v>
      </c>
      <c r="C102" s="208"/>
      <c r="D102" s="208" t="s">
        <v>95</v>
      </c>
      <c r="E102" s="208" t="s">
        <v>96</v>
      </c>
      <c r="F102" s="208"/>
      <c r="G102" s="209" t="s">
        <v>97</v>
      </c>
    </row>
    <row r="103" spans="1:7">
      <c r="A103" s="213">
        <v>10</v>
      </c>
      <c r="B103" s="214">
        <f>A103*3.3</f>
        <v>33</v>
      </c>
      <c r="C103" s="214"/>
      <c r="D103" s="215">
        <f>D95/B103*1.1</f>
        <v>88</v>
      </c>
      <c r="E103" s="216">
        <v>7</v>
      </c>
      <c r="F103" s="214"/>
      <c r="G103" s="217">
        <f>D103*E103</f>
        <v>616</v>
      </c>
    </row>
    <row r="104" spans="1:7" ht="12" customHeight="1"/>
    <row r="105" spans="1:7" ht="18">
      <c r="A105" s="158" t="s">
        <v>98</v>
      </c>
      <c r="B105" s="155"/>
      <c r="C105" s="143" t="s">
        <v>20</v>
      </c>
      <c r="D105" s="144"/>
      <c r="E105" s="144"/>
      <c r="F105" s="144"/>
      <c r="G105" s="145"/>
    </row>
    <row r="106" spans="1:7">
      <c r="A106" s="146" t="s">
        <v>99</v>
      </c>
      <c r="B106" s="147" t="s">
        <v>100</v>
      </c>
      <c r="C106" s="147" t="s">
        <v>101</v>
      </c>
      <c r="D106" s="147"/>
      <c r="E106" s="147" t="s">
        <v>102</v>
      </c>
      <c r="F106" s="147" t="s">
        <v>103</v>
      </c>
      <c r="G106" s="148" t="s">
        <v>104</v>
      </c>
    </row>
    <row r="107" spans="1:7">
      <c r="A107" s="149"/>
      <c r="B107" s="152">
        <f>D103</f>
        <v>88</v>
      </c>
      <c r="C107" s="152">
        <f>A107*B107</f>
        <v>0</v>
      </c>
      <c r="D107" s="152"/>
      <c r="E107" s="152">
        <f>C107</f>
        <v>0</v>
      </c>
      <c r="F107" s="153"/>
      <c r="G107" s="154">
        <f>E107*F107</f>
        <v>0</v>
      </c>
    </row>
    <row r="108" spans="1:7" ht="9.6" customHeight="1"/>
    <row r="109" spans="1:7" ht="18">
      <c r="A109" s="158" t="str">
        <f>A77</f>
        <v xml:space="preserve">Corner Hardware </v>
      </c>
      <c r="B109" s="155"/>
      <c r="C109" s="143" t="s">
        <v>20</v>
      </c>
      <c r="D109" s="144"/>
      <c r="E109" s="144"/>
      <c r="F109" s="144"/>
      <c r="G109" s="145"/>
    </row>
    <row r="110" spans="1:7">
      <c r="A110" s="146" t="s">
        <v>99</v>
      </c>
      <c r="B110" s="147" t="s">
        <v>106</v>
      </c>
      <c r="C110" s="147" t="s">
        <v>107</v>
      </c>
      <c r="D110" s="147"/>
      <c r="E110" s="147" t="s">
        <v>102</v>
      </c>
      <c r="F110" s="147" t="s">
        <v>103</v>
      </c>
      <c r="G110" s="148" t="s">
        <v>108</v>
      </c>
    </row>
    <row r="111" spans="1:7">
      <c r="A111" s="149" t="s">
        <v>123</v>
      </c>
      <c r="B111" s="159">
        <v>8</v>
      </c>
      <c r="C111" s="160">
        <v>12</v>
      </c>
      <c r="D111" s="152"/>
      <c r="E111" s="161">
        <v>8</v>
      </c>
      <c r="F111" s="153">
        <v>0.5</v>
      </c>
      <c r="G111" s="154">
        <f>(B111*E111*F111)+(B111*C111)</f>
        <v>128</v>
      </c>
    </row>
    <row r="112" spans="1:7" ht="10.199999999999999" customHeight="1"/>
    <row r="113" spans="1:8" ht="18">
      <c r="A113" s="164" t="s">
        <v>109</v>
      </c>
      <c r="B113" s="165"/>
      <c r="C113" s="143" t="s">
        <v>20</v>
      </c>
      <c r="D113" s="144"/>
      <c r="E113" s="144"/>
      <c r="F113" s="144"/>
      <c r="G113" s="145"/>
    </row>
    <row r="114" spans="1:8">
      <c r="A114" s="166" t="s">
        <v>73</v>
      </c>
      <c r="B114" s="167" t="s">
        <v>74</v>
      </c>
      <c r="C114" s="167"/>
      <c r="D114" s="168"/>
      <c r="E114" s="168"/>
      <c r="F114" s="168" t="s">
        <v>75</v>
      </c>
      <c r="G114" s="169" t="s">
        <v>29</v>
      </c>
      <c r="H114" s="1"/>
    </row>
    <row r="115" spans="1:8">
      <c r="A115" s="170"/>
      <c r="B115" s="171"/>
      <c r="C115" s="167"/>
      <c r="D115" s="172"/>
      <c r="E115" s="172"/>
      <c r="F115" s="171"/>
      <c r="G115" s="173">
        <f>B115*F115</f>
        <v>0</v>
      </c>
      <c r="H115" s="1"/>
    </row>
    <row r="116" spans="1:8">
      <c r="A116" s="174"/>
      <c r="B116" s="175"/>
      <c r="C116" s="128"/>
      <c r="D116" s="176"/>
      <c r="E116" s="176"/>
      <c r="F116" s="175"/>
      <c r="G116" s="177">
        <f>B116*F116</f>
        <v>0</v>
      </c>
      <c r="H116" s="1"/>
    </row>
    <row r="117" spans="1:8">
      <c r="A117" s="178"/>
      <c r="B117" s="179"/>
      <c r="C117" s="128"/>
      <c r="D117" s="176"/>
      <c r="E117" s="176"/>
      <c r="F117" s="179" t="s">
        <v>29</v>
      </c>
      <c r="G117" s="177">
        <f>G115+G116</f>
        <v>0</v>
      </c>
    </row>
    <row r="118" spans="1:8" ht="10.199999999999999" customHeight="1">
      <c r="A118" s="218"/>
      <c r="B118" s="219"/>
      <c r="C118" s="220"/>
      <c r="D118" s="221"/>
      <c r="E118" s="221"/>
      <c r="F118" s="219"/>
      <c r="G118" s="222"/>
    </row>
    <row r="119" spans="1:8" ht="18">
      <c r="A119" s="181" t="s">
        <v>81</v>
      </c>
      <c r="B119" s="80"/>
      <c r="C119" s="143" t="s">
        <v>20</v>
      </c>
      <c r="D119" s="144"/>
      <c r="E119" s="144"/>
      <c r="F119" s="144"/>
      <c r="G119" s="145"/>
    </row>
    <row r="120" spans="1:8">
      <c r="A120" s="183"/>
      <c r="B120" s="167" t="s">
        <v>111</v>
      </c>
      <c r="C120" s="167" t="s">
        <v>112</v>
      </c>
      <c r="D120" s="167" t="s">
        <v>20</v>
      </c>
      <c r="E120" s="167"/>
      <c r="F120" s="167"/>
      <c r="G120" s="167" t="s">
        <v>110</v>
      </c>
    </row>
    <row r="121" spans="1:8">
      <c r="A121" s="183" t="s">
        <v>113</v>
      </c>
      <c r="B121" s="113">
        <v>8</v>
      </c>
      <c r="C121" s="185">
        <v>35</v>
      </c>
      <c r="D121" s="186" t="s">
        <v>120</v>
      </c>
      <c r="E121" s="187"/>
      <c r="F121" s="187"/>
      <c r="G121" s="223">
        <f>B121*C121</f>
        <v>280</v>
      </c>
    </row>
    <row r="122" spans="1:8">
      <c r="A122" s="211" t="s">
        <v>115</v>
      </c>
      <c r="B122" s="190">
        <v>4</v>
      </c>
      <c r="C122" s="191">
        <v>150</v>
      </c>
      <c r="D122" s="192" t="s">
        <v>121</v>
      </c>
      <c r="E122" s="193"/>
      <c r="F122" s="193"/>
      <c r="G122" s="223">
        <f>B122*C122</f>
        <v>600</v>
      </c>
    </row>
    <row r="123" spans="1:8">
      <c r="A123" s="174"/>
      <c r="B123" s="194"/>
      <c r="C123" s="195"/>
      <c r="D123" s="196"/>
      <c r="E123" s="197"/>
      <c r="F123" s="197"/>
      <c r="G123" s="224">
        <f>B123*C123</f>
        <v>0</v>
      </c>
    </row>
    <row r="124" spans="1:8">
      <c r="A124" s="199"/>
      <c r="B124" s="200"/>
      <c r="C124" s="201"/>
      <c r="D124" s="212"/>
      <c r="E124" s="200"/>
      <c r="F124" s="200" t="s">
        <v>29</v>
      </c>
      <c r="G124" s="202">
        <f>G121+G122+G123</f>
        <v>880</v>
      </c>
    </row>
    <row r="133" spans="3:3">
      <c r="C133" t="s">
        <v>124</v>
      </c>
    </row>
  </sheetData>
  <sheetProtection algorithmName="SHA-512" hashValue="mSL/D4fCl2JAH4+xB0CZdrIQuwOF9V5FAB/+m6ANOI1v9muLxjiP/SBmiFJVigTh7yM04sm0Gw67CI/1UKbA3A==" saltValue="B9Jbo2zMsd6lM3/u5n5uZA==" spinCount="100000" sheet="1" objects="1" scenarios="1"/>
  <mergeCells count="8">
    <mergeCell ref="A93:G93"/>
    <mergeCell ref="A96:B96"/>
    <mergeCell ref="A101:B101"/>
    <mergeCell ref="A26:G26"/>
    <mergeCell ref="A34:C34"/>
    <mergeCell ref="A35:B35"/>
    <mergeCell ref="A61:G61"/>
    <mergeCell ref="A69:B69"/>
  </mergeCells>
  <pageMargins left="0.7" right="0.7" top="0.75" bottom="0.75" header="0.3" footer="0.3"/>
  <pageSetup scale="69" fitToHeight="0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4"/>
  <sheetViews>
    <sheetView workbookViewId="0">
      <selection activeCell="I18" sqref="I18"/>
    </sheetView>
  </sheetViews>
  <sheetFormatPr defaultColWidth="9" defaultRowHeight="14.4"/>
  <cols>
    <col min="1" max="1" width="25.5546875" customWidth="1"/>
    <col min="2" max="2" width="9" customWidth="1"/>
    <col min="3" max="3" width="27.88671875" customWidth="1"/>
    <col min="4" max="4" width="27.5546875" customWidth="1"/>
  </cols>
  <sheetData>
    <row r="1" spans="1:13" ht="28.8">
      <c r="A1" s="1"/>
      <c r="B1" s="2" t="s">
        <v>125</v>
      </c>
      <c r="C1" s="3"/>
      <c r="D1" s="1"/>
    </row>
    <row r="2" spans="1:13" ht="21">
      <c r="A2" s="1"/>
      <c r="B2" s="4"/>
      <c r="C2" s="4"/>
      <c r="D2" s="1"/>
    </row>
    <row r="3" spans="1:13" ht="18">
      <c r="A3" s="5" t="s">
        <v>3</v>
      </c>
      <c r="B3" s="5">
        <f>'Herd Plan'!E4</f>
        <v>2023</v>
      </c>
      <c r="C3" s="5" t="s">
        <v>5</v>
      </c>
      <c r="D3" s="5" t="str">
        <f>'Herd Plan'!B6</f>
        <v>Highridge</v>
      </c>
    </row>
    <row r="4" spans="1:13" ht="18">
      <c r="A4" s="5" t="s">
        <v>7</v>
      </c>
      <c r="B4" s="5">
        <f>'Herd Plan'!E6</f>
        <v>0</v>
      </c>
      <c r="C4" s="6"/>
      <c r="D4" s="6"/>
    </row>
    <row r="5" spans="1:13">
      <c r="A5" s="7" t="s">
        <v>73</v>
      </c>
      <c r="B5" s="8" t="s">
        <v>74</v>
      </c>
      <c r="C5" s="9" t="s">
        <v>75</v>
      </c>
      <c r="D5" s="10" t="s">
        <v>29</v>
      </c>
    </row>
    <row r="6" spans="1:13">
      <c r="A6" s="36" t="s">
        <v>126</v>
      </c>
      <c r="B6" s="73">
        <v>660</v>
      </c>
      <c r="C6" s="39">
        <v>1.78</v>
      </c>
      <c r="D6" s="18">
        <f>B6*C6</f>
        <v>1174.8</v>
      </c>
      <c r="G6" s="40"/>
      <c r="H6" s="40"/>
      <c r="I6" s="40"/>
      <c r="J6" s="40"/>
      <c r="K6" s="40"/>
      <c r="L6" s="40"/>
      <c r="M6" s="40"/>
    </row>
    <row r="7" spans="1:13">
      <c r="A7" s="41" t="s">
        <v>127</v>
      </c>
      <c r="B7" s="64">
        <v>4</v>
      </c>
      <c r="C7" s="44">
        <v>8</v>
      </c>
      <c r="D7" s="18">
        <f t="shared" ref="D7:D18" si="0">B7*C7</f>
        <v>32</v>
      </c>
    </row>
    <row r="8" spans="1:13">
      <c r="A8" s="41" t="s">
        <v>128</v>
      </c>
      <c r="B8" s="64">
        <v>1</v>
      </c>
      <c r="C8" s="44">
        <v>750</v>
      </c>
      <c r="D8" s="18">
        <f t="shared" si="0"/>
        <v>750</v>
      </c>
    </row>
    <row r="9" spans="1:13">
      <c r="A9" s="41"/>
      <c r="B9" s="64"/>
      <c r="C9" s="44"/>
      <c r="D9" s="18">
        <f t="shared" si="0"/>
        <v>0</v>
      </c>
    </row>
    <row r="10" spans="1:13">
      <c r="A10" s="41"/>
      <c r="B10" s="64"/>
      <c r="C10" s="44"/>
      <c r="D10" s="18">
        <f t="shared" si="0"/>
        <v>0</v>
      </c>
    </row>
    <row r="11" spans="1:13">
      <c r="A11" s="41"/>
      <c r="B11" s="64"/>
      <c r="C11" s="44"/>
      <c r="D11" s="18">
        <f t="shared" si="0"/>
        <v>0</v>
      </c>
    </row>
    <row r="12" spans="1:13">
      <c r="A12" s="41"/>
      <c r="B12" s="64"/>
      <c r="C12" s="44"/>
      <c r="D12" s="18">
        <f t="shared" si="0"/>
        <v>0</v>
      </c>
      <c r="H12" t="s">
        <v>124</v>
      </c>
    </row>
    <row r="13" spans="1:13">
      <c r="A13" s="45"/>
      <c r="B13" s="74"/>
      <c r="C13" s="48"/>
      <c r="D13" s="49">
        <f t="shared" si="0"/>
        <v>0</v>
      </c>
    </row>
    <row r="14" spans="1:13" ht="15.6">
      <c r="A14" s="50" t="s">
        <v>129</v>
      </c>
      <c r="B14" s="52"/>
      <c r="C14" s="53"/>
      <c r="D14" s="54">
        <f>SUM(D6:D13)</f>
        <v>1956.8</v>
      </c>
    </row>
    <row r="15" spans="1:13">
      <c r="A15" s="55" t="s">
        <v>81</v>
      </c>
      <c r="B15" s="57"/>
      <c r="C15" s="58"/>
      <c r="D15" s="24"/>
    </row>
    <row r="16" spans="1:13">
      <c r="A16" s="36" t="s">
        <v>130</v>
      </c>
      <c r="B16" s="60">
        <v>10</v>
      </c>
      <c r="C16" s="39">
        <v>35</v>
      </c>
      <c r="D16" s="62">
        <f t="shared" si="0"/>
        <v>350</v>
      </c>
    </row>
    <row r="17" spans="1:4">
      <c r="A17" s="41" t="s">
        <v>131</v>
      </c>
      <c r="B17" s="64">
        <v>5</v>
      </c>
      <c r="C17" s="44">
        <v>75</v>
      </c>
      <c r="D17" s="18">
        <f t="shared" si="0"/>
        <v>375</v>
      </c>
    </row>
    <row r="18" spans="1:4">
      <c r="A18" s="41" t="s">
        <v>132</v>
      </c>
      <c r="B18" s="64">
        <v>4</v>
      </c>
      <c r="C18" s="44">
        <v>75</v>
      </c>
      <c r="D18" s="18">
        <f t="shared" si="0"/>
        <v>300</v>
      </c>
    </row>
    <row r="19" spans="1:4" ht="15.6">
      <c r="A19" s="66" t="s">
        <v>133</v>
      </c>
      <c r="B19" s="68"/>
      <c r="C19" s="69"/>
      <c r="D19" s="70">
        <f>D16+D17+D18</f>
        <v>1025</v>
      </c>
    </row>
    <row r="20" spans="1:4" ht="15.6">
      <c r="A20" s="25" t="s">
        <v>83</v>
      </c>
      <c r="B20" s="26"/>
      <c r="C20" s="27"/>
      <c r="D20" s="72">
        <f>D14+D19</f>
        <v>2981.8</v>
      </c>
    </row>
    <row r="22" spans="1:4">
      <c r="A22" s="29" t="s">
        <v>20</v>
      </c>
      <c r="B22" s="29"/>
      <c r="C22" s="29"/>
      <c r="D22" s="29"/>
    </row>
    <row r="23" spans="1:4">
      <c r="A23" s="29"/>
      <c r="B23" s="29"/>
      <c r="C23" s="29" t="s">
        <v>124</v>
      </c>
      <c r="D23" s="29"/>
    </row>
    <row r="24" spans="1:4">
      <c r="A24" s="29"/>
      <c r="B24" s="29"/>
      <c r="C24" s="29"/>
      <c r="D24" s="29"/>
    </row>
  </sheetData>
  <sheetProtection algorithmName="SHA-512" hashValue="7pAV8dPV4z/VOUbrKKEb3bDfWndtwOBuBXx+mB94HH5Y2lvla2AKR8Qumv2i/fIexhjaIKzabFcM5X6EQiugEw==" saltValue="qN697N+SnvxnPTdxAfu+dA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4"/>
  <sheetViews>
    <sheetView workbookViewId="0">
      <selection activeCell="I10" sqref="I10"/>
    </sheetView>
  </sheetViews>
  <sheetFormatPr defaultColWidth="9" defaultRowHeight="14.4"/>
  <cols>
    <col min="1" max="1" width="25.5546875" customWidth="1"/>
    <col min="2" max="2" width="15.21875" customWidth="1"/>
    <col min="3" max="3" width="11.44140625" customWidth="1"/>
    <col min="4" max="4" width="15.5546875" customWidth="1"/>
    <col min="5" max="5" width="21.6640625" customWidth="1"/>
  </cols>
  <sheetData>
    <row r="1" spans="1:14" ht="46.2">
      <c r="A1" s="1"/>
      <c r="B1" s="30"/>
      <c r="C1" s="31" t="s">
        <v>134</v>
      </c>
      <c r="D1" s="32"/>
      <c r="E1" s="1"/>
    </row>
    <row r="2" spans="1:14" ht="40.200000000000003" customHeight="1">
      <c r="A2" s="1"/>
      <c r="B2" s="1"/>
      <c r="C2" s="4"/>
      <c r="D2" s="4"/>
      <c r="E2" s="1"/>
    </row>
    <row r="3" spans="1:14" ht="18">
      <c r="A3" s="5" t="s">
        <v>3</v>
      </c>
      <c r="B3" s="5"/>
      <c r="C3" s="5">
        <f>'Herd Plan'!E4</f>
        <v>2023</v>
      </c>
      <c r="D3" s="5" t="s">
        <v>5</v>
      </c>
      <c r="E3" s="5" t="str">
        <f>'Herd Plan'!B6</f>
        <v>Highridge</v>
      </c>
    </row>
    <row r="4" spans="1:14" ht="18">
      <c r="A4" s="5" t="s">
        <v>7</v>
      </c>
      <c r="B4" s="5"/>
      <c r="C4" s="5">
        <f>'Herd Plan'!E6</f>
        <v>0</v>
      </c>
      <c r="D4" s="6"/>
      <c r="E4" s="6"/>
    </row>
    <row r="5" spans="1:14">
      <c r="A5" s="7" t="s">
        <v>135</v>
      </c>
      <c r="B5" s="33" t="s">
        <v>136</v>
      </c>
      <c r="C5" s="34" t="s">
        <v>137</v>
      </c>
      <c r="D5" s="35" t="s">
        <v>138</v>
      </c>
      <c r="E5" s="10" t="s">
        <v>29</v>
      </c>
    </row>
    <row r="6" spans="1:14">
      <c r="A6" s="36" t="s">
        <v>139</v>
      </c>
      <c r="B6" s="37" t="s">
        <v>140</v>
      </c>
      <c r="C6" s="38"/>
      <c r="D6" s="39"/>
      <c r="E6" s="18">
        <f>C6*D6</f>
        <v>0</v>
      </c>
      <c r="H6" s="40"/>
      <c r="I6" s="40"/>
      <c r="J6" s="40"/>
      <c r="K6" s="40"/>
      <c r="L6" s="40"/>
      <c r="M6" s="40"/>
      <c r="N6" s="40"/>
    </row>
    <row r="7" spans="1:14">
      <c r="A7" s="41" t="s">
        <v>141</v>
      </c>
      <c r="B7" s="42" t="s">
        <v>142</v>
      </c>
      <c r="C7" s="43"/>
      <c r="D7" s="44"/>
      <c r="E7" s="18">
        <f t="shared" ref="E7:E13" si="0">C7*D7</f>
        <v>0</v>
      </c>
    </row>
    <row r="8" spans="1:14">
      <c r="A8" s="41" t="s">
        <v>143</v>
      </c>
      <c r="B8" s="42"/>
      <c r="C8" s="43">
        <v>330</v>
      </c>
      <c r="D8" s="44">
        <v>26.13</v>
      </c>
      <c r="E8" s="18">
        <f t="shared" si="0"/>
        <v>8622.9</v>
      </c>
    </row>
    <row r="9" spans="1:14">
      <c r="A9" s="41"/>
      <c r="B9" s="42"/>
      <c r="C9" s="43"/>
      <c r="D9" s="44"/>
      <c r="E9" s="18">
        <f t="shared" si="0"/>
        <v>0</v>
      </c>
    </row>
    <row r="10" spans="1:14">
      <c r="A10" s="41"/>
      <c r="B10" s="42"/>
      <c r="C10" s="43"/>
      <c r="D10" s="44"/>
      <c r="E10" s="18">
        <f t="shared" si="0"/>
        <v>0</v>
      </c>
    </row>
    <row r="11" spans="1:14">
      <c r="A11" s="41"/>
      <c r="B11" s="42"/>
      <c r="C11" s="43"/>
      <c r="D11" s="44"/>
      <c r="E11" s="18">
        <f t="shared" si="0"/>
        <v>0</v>
      </c>
    </row>
    <row r="12" spans="1:14">
      <c r="A12" s="41"/>
      <c r="B12" s="42"/>
      <c r="C12" s="43"/>
      <c r="D12" s="44"/>
      <c r="E12" s="18">
        <f t="shared" si="0"/>
        <v>0</v>
      </c>
      <c r="I12" t="s">
        <v>124</v>
      </c>
    </row>
    <row r="13" spans="1:14">
      <c r="A13" s="45"/>
      <c r="B13" s="46"/>
      <c r="C13" s="47"/>
      <c r="D13" s="48"/>
      <c r="E13" s="49">
        <f t="shared" si="0"/>
        <v>0</v>
      </c>
    </row>
    <row r="14" spans="1:14" ht="15.6">
      <c r="A14" s="50" t="s">
        <v>144</v>
      </c>
      <c r="B14" s="51"/>
      <c r="C14" s="52"/>
      <c r="D14" s="53"/>
      <c r="E14" s="54">
        <f>SUM(E6:E13)</f>
        <v>8622.9</v>
      </c>
    </row>
    <row r="15" spans="1:14">
      <c r="A15" s="55" t="s">
        <v>145</v>
      </c>
      <c r="B15" s="56" t="s">
        <v>111</v>
      </c>
      <c r="C15" s="57" t="s">
        <v>75</v>
      </c>
      <c r="D15" s="58" t="s">
        <v>146</v>
      </c>
      <c r="E15" s="24"/>
    </row>
    <row r="16" spans="1:14">
      <c r="A16" s="36" t="s">
        <v>113</v>
      </c>
      <c r="B16" s="59">
        <v>16</v>
      </c>
      <c r="C16" s="60">
        <v>35</v>
      </c>
      <c r="D16" s="61">
        <v>1</v>
      </c>
      <c r="E16" s="62">
        <f>B16*C16*D16</f>
        <v>560</v>
      </c>
    </row>
    <row r="17" spans="1:5">
      <c r="A17" s="41" t="s">
        <v>147</v>
      </c>
      <c r="B17" s="63">
        <v>16</v>
      </c>
      <c r="C17" s="64">
        <v>50</v>
      </c>
      <c r="D17" s="65">
        <v>1</v>
      </c>
      <c r="E17" s="62">
        <f t="shared" ref="E17:E18" si="1">B17*C17*D17</f>
        <v>800</v>
      </c>
    </row>
    <row r="18" spans="1:5">
      <c r="A18" s="41" t="s">
        <v>148</v>
      </c>
      <c r="B18" s="63">
        <v>1</v>
      </c>
      <c r="C18" s="64">
        <v>150</v>
      </c>
      <c r="D18" s="65">
        <v>1</v>
      </c>
      <c r="E18" s="62">
        <f t="shared" si="1"/>
        <v>150</v>
      </c>
    </row>
    <row r="19" spans="1:5" ht="15.6">
      <c r="A19" s="66" t="s">
        <v>133</v>
      </c>
      <c r="B19" s="67"/>
      <c r="C19" s="68"/>
      <c r="D19" s="69"/>
      <c r="E19" s="70">
        <f>E16+E17+E18</f>
        <v>1510</v>
      </c>
    </row>
    <row r="20" spans="1:5" ht="15.6">
      <c r="A20" s="25" t="s">
        <v>83</v>
      </c>
      <c r="B20" s="71"/>
      <c r="C20" s="26"/>
      <c r="D20" s="27"/>
      <c r="E20" s="72">
        <f>E14+E19</f>
        <v>10132.9</v>
      </c>
    </row>
    <row r="22" spans="1:5">
      <c r="A22" s="29" t="s">
        <v>20</v>
      </c>
      <c r="B22" s="29"/>
      <c r="C22" s="29"/>
      <c r="D22" s="29"/>
      <c r="E22" s="29"/>
    </row>
    <row r="23" spans="1:5">
      <c r="A23" s="29"/>
      <c r="B23" s="29"/>
      <c r="C23" s="29"/>
      <c r="D23" s="29"/>
      <c r="E23" s="29"/>
    </row>
    <row r="24" spans="1:5">
      <c r="A24" s="29"/>
      <c r="B24" s="29"/>
      <c r="C24" s="29"/>
      <c r="D24" s="29"/>
      <c r="E24" s="29"/>
    </row>
  </sheetData>
  <pageMargins left="0.7" right="0.7" top="0.75" bottom="0.75" header="0.3" footer="0.3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8"/>
  <sheetViews>
    <sheetView workbookViewId="0">
      <selection activeCell="D6" sqref="D6"/>
    </sheetView>
  </sheetViews>
  <sheetFormatPr defaultColWidth="9" defaultRowHeight="14.4"/>
  <cols>
    <col min="1" max="1" width="23.77734375" customWidth="1"/>
    <col min="2" max="2" width="17.88671875" customWidth="1"/>
    <col min="3" max="3" width="19.6640625" customWidth="1"/>
    <col min="4" max="4" width="32.88671875" customWidth="1"/>
  </cols>
  <sheetData>
    <row r="1" spans="1:4" ht="28.8">
      <c r="A1" s="1"/>
      <c r="B1" s="2" t="s">
        <v>149</v>
      </c>
      <c r="C1" s="3"/>
      <c r="D1" s="1"/>
    </row>
    <row r="2" spans="1:4" ht="38.4" customHeight="1">
      <c r="A2" s="1"/>
      <c r="B2" s="4"/>
      <c r="C2" s="4"/>
      <c r="D2" s="1"/>
    </row>
    <row r="3" spans="1:4" ht="18">
      <c r="A3" s="5" t="s">
        <v>3</v>
      </c>
      <c r="B3" s="5">
        <f>'Herd Plan'!E4</f>
        <v>2023</v>
      </c>
      <c r="C3" s="5" t="s">
        <v>5</v>
      </c>
      <c r="D3" s="5" t="str">
        <f>'Herd Plan'!B6</f>
        <v>Highridge</v>
      </c>
    </row>
    <row r="4" spans="1:4" ht="18">
      <c r="A4" s="5" t="s">
        <v>7</v>
      </c>
      <c r="B4" s="5">
        <f>'Herd Plan'!E6</f>
        <v>0</v>
      </c>
      <c r="C4" s="6"/>
      <c r="D4" s="6"/>
    </row>
    <row r="5" spans="1:4">
      <c r="A5" s="7" t="s">
        <v>73</v>
      </c>
      <c r="B5" s="8"/>
      <c r="C5" s="9"/>
      <c r="D5" s="10" t="s">
        <v>29</v>
      </c>
    </row>
    <row r="6" spans="1:4">
      <c r="A6" s="11" t="s">
        <v>150</v>
      </c>
      <c r="B6" s="12"/>
      <c r="C6" s="13"/>
      <c r="D6" s="14">
        <f>B6*C6</f>
        <v>0</v>
      </c>
    </row>
    <row r="7" spans="1:4">
      <c r="A7" s="15"/>
      <c r="B7" s="16"/>
      <c r="C7" s="17"/>
      <c r="D7" s="18"/>
    </row>
    <row r="8" spans="1:4">
      <c r="A8" s="15" t="s">
        <v>151</v>
      </c>
      <c r="B8" s="16"/>
      <c r="C8" s="17"/>
      <c r="D8" s="18">
        <f>Fencing!B24</f>
        <v>7038.625</v>
      </c>
    </row>
    <row r="9" spans="1:4">
      <c r="A9" s="19"/>
      <c r="B9" s="20"/>
      <c r="C9" s="21"/>
      <c r="D9" s="18"/>
    </row>
    <row r="10" spans="1:4">
      <c r="A10" s="15" t="s">
        <v>152</v>
      </c>
      <c r="B10" s="16"/>
      <c r="C10" s="22"/>
      <c r="D10" s="18">
        <f>Water!D20</f>
        <v>2981.8</v>
      </c>
    </row>
    <row r="11" spans="1:4">
      <c r="A11" s="11"/>
      <c r="B11" s="23"/>
      <c r="C11" s="13"/>
      <c r="D11" s="18"/>
    </row>
    <row r="12" spans="1:4">
      <c r="A12" s="15" t="s">
        <v>153</v>
      </c>
      <c r="B12" s="16"/>
      <c r="C12" s="17"/>
      <c r="D12" s="18">
        <f>Seeding!E20</f>
        <v>10132.9</v>
      </c>
    </row>
    <row r="13" spans="1:4">
      <c r="A13" s="19"/>
      <c r="B13" s="16"/>
      <c r="C13" s="21"/>
      <c r="D13" s="24"/>
    </row>
    <row r="14" spans="1:4" ht="15.6">
      <c r="A14" s="25" t="s">
        <v>83</v>
      </c>
      <c r="B14" s="26"/>
      <c r="C14" s="27"/>
      <c r="D14" s="28">
        <f>SUM(D6:D13)</f>
        <v>20153.324999999997</v>
      </c>
    </row>
    <row r="16" spans="1:4">
      <c r="A16" s="29" t="s">
        <v>20</v>
      </c>
      <c r="B16" s="29"/>
      <c r="C16" s="29"/>
      <c r="D16" s="29"/>
    </row>
    <row r="17" spans="1:4">
      <c r="A17" s="29"/>
      <c r="B17" s="29"/>
      <c r="C17" s="29"/>
      <c r="D17" s="29"/>
    </row>
    <row r="18" spans="1:4">
      <c r="A18" s="29"/>
      <c r="B18" s="29"/>
      <c r="C18" s="29"/>
      <c r="D18" s="29"/>
    </row>
  </sheetData>
  <sheetProtection algorithmName="SHA-512" hashValue="Rm/gfcpIcUIUlX3wnrB3UmMIP2BMRQ9B/qUlphr4Kv4WEJWhoWjeRDi42KQGHAlWup/iZWZ3/Box6wotUZOhXA==" saltValue="/xFmJOOAraBNcbPcKzUgxw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Herd Plan</vt:lpstr>
      <vt:lpstr>Map</vt:lpstr>
      <vt:lpstr>Fencing</vt:lpstr>
      <vt:lpstr>Water</vt:lpstr>
      <vt:lpstr>Seeding</vt:lpstr>
      <vt:lpstr>Totals</vt:lpstr>
      <vt:lpstr>Fencing!Print_Area</vt:lpstr>
      <vt:lpstr>'Herd Plan'!Print_Area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Kenyon</dc:creator>
  <cp:lastModifiedBy>Amber Dyck</cp:lastModifiedBy>
  <dcterms:created xsi:type="dcterms:W3CDTF">2021-10-26T16:34:00Z</dcterms:created>
  <dcterms:modified xsi:type="dcterms:W3CDTF">2024-02-15T23:13:25Z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EA9164F4DFD344B0813E822AAF658B5D</vt:lpwstr>
  </property>
  <property fmtid="{D5CDD505-2E9C-101B-9397-08002B2CF9AE}" pid="3" name="KSOProductBuildVer">
    <vt:lpwstr>1033-11.2.0.11536</vt:lpwstr>
  </property>
</Properties>
</file>