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p.beaulieu\Desktop\CFGA\Documents pour Mentors\"/>
    </mc:Choice>
  </mc:AlternateContent>
  <xr:revisionPtr revIDLastSave="0" documentId="8_{DC846427-B571-47FC-8D5D-8DBE1485E9AB}" xr6:coauthVersionLast="47" xr6:coauthVersionMax="47" xr10:uidLastSave="{00000000-0000-0000-0000-000000000000}"/>
  <bookViews>
    <workbookView xWindow="28680" yWindow="-120" windowWidth="29040" windowHeight="16440" activeTab="2" xr2:uid="{00AB9559-57F2-4825-803E-7E44E8979E5F}"/>
  </bookViews>
  <sheets>
    <sheet name="1-Instructions" sheetId="5" r:id="rId1"/>
    <sheet name="2-Page couverture" sheetId="6" r:id="rId2"/>
    <sheet name="3-Description du projet" sheetId="2" r:id="rId3"/>
    <sheet name="Détails des listes déroulantes" sheetId="3" state="hidden" r:id="rId4"/>
    <sheet name="4-Aménagements (Cell design)" sheetId="4" r:id="rId5"/>
    <sheet name="5-Coût des clôtures" sheetId="11" r:id="rId6"/>
    <sheet name="6-Systèmes d'abreuvem" sheetId="8" r:id="rId7"/>
    <sheet name="7-Espèces fourragères" sheetId="14" r:id="rId8"/>
    <sheet name="Feuil1" sheetId="15" r:id="rId9"/>
    <sheet name="8-Aide Financiere et Échéancier" sheetId="13" r:id="rId10"/>
  </sheets>
  <definedNames>
    <definedName name="_xlnm.Print_Titles" localSheetId="7">'7-Espèces fourragères'!$6:$8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2" l="1"/>
  <c r="E57" i="2"/>
  <c r="E81" i="2"/>
  <c r="E85" i="2" s="1"/>
  <c r="E79" i="2"/>
  <c r="E78" i="2"/>
  <c r="E74" i="2"/>
  <c r="E69" i="2"/>
  <c r="C68" i="2"/>
  <c r="D68" i="2"/>
  <c r="C73" i="2"/>
  <c r="D73" i="2"/>
  <c r="D81" i="2"/>
  <c r="D85" i="2" s="1"/>
  <c r="D79" i="2"/>
  <c r="D78" i="2"/>
  <c r="D74" i="2"/>
  <c r="D69" i="2"/>
  <c r="B68" i="2"/>
  <c r="B69" i="2"/>
  <c r="B73" i="2"/>
  <c r="B74" i="2"/>
  <c r="B78" i="2"/>
  <c r="B79" i="2"/>
  <c r="B81" i="2"/>
  <c r="B82" i="2"/>
  <c r="C79" i="2"/>
  <c r="D34" i="2"/>
  <c r="C36" i="2"/>
  <c r="B36" i="2"/>
  <c r="A12" i="5"/>
  <c r="A13" i="5" s="1"/>
  <c r="A14" i="5" s="1"/>
  <c r="A15" i="5" s="1"/>
  <c r="A16" i="5" s="1"/>
  <c r="A17" i="5" s="1"/>
  <c r="A18" i="5" s="1"/>
  <c r="A19" i="5" s="1"/>
  <c r="A20" i="5" s="1"/>
  <c r="A21" i="5" s="1"/>
  <c r="E82" i="2" l="1"/>
  <c r="B85" i="2"/>
  <c r="D82" i="2"/>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D18" i="8"/>
  <c r="D19" i="8"/>
  <c r="G90" i="11"/>
  <c r="G91" i="11"/>
  <c r="G92" i="11"/>
  <c r="G93" i="11"/>
  <c r="G94" i="11"/>
  <c r="G95" i="11"/>
  <c r="D7" i="11"/>
  <c r="E7" i="11" s="1"/>
  <c r="H21" i="13"/>
  <c r="E48" i="14"/>
  <c r="F48" i="14"/>
  <c r="C57" i="14" s="1"/>
  <c r="E53" i="14"/>
  <c r="E54" i="14"/>
  <c r="E55" i="14"/>
  <c r="E52" i="14"/>
  <c r="G48" i="14"/>
  <c r="B7" i="8"/>
  <c r="D7" i="8" s="1"/>
  <c r="B8" i="8"/>
  <c r="D8" i="8" s="1"/>
  <c r="B6" i="8"/>
  <c r="D6" i="8" s="1"/>
  <c r="B9" i="11"/>
  <c r="C110" i="11" s="1"/>
  <c r="D110" i="11" s="1"/>
  <c r="B8" i="11"/>
  <c r="C70" i="11" s="1"/>
  <c r="B73" i="11" s="1"/>
  <c r="E73" i="11" s="1"/>
  <c r="G73" i="11" s="1"/>
  <c r="B7" i="11"/>
  <c r="C7" i="11" s="1"/>
  <c r="G40" i="14"/>
  <c r="G9" i="14"/>
  <c r="D105" i="2"/>
  <c r="G20" i="11"/>
  <c r="G21" i="11"/>
  <c r="G22" i="11"/>
  <c r="G131" i="11"/>
  <c r="G132" i="11"/>
  <c r="G130" i="11"/>
  <c r="G133" i="11"/>
  <c r="G134" i="11"/>
  <c r="G135" i="11"/>
  <c r="G136" i="11"/>
  <c r="E126" i="11"/>
  <c r="G126" i="11" s="1"/>
  <c r="E86" i="11"/>
  <c r="G86" i="11" s="1"/>
  <c r="B125" i="11"/>
  <c r="C125" i="11"/>
  <c r="D125" i="11"/>
  <c r="E125" i="11"/>
  <c r="F125" i="11"/>
  <c r="G125" i="11"/>
  <c r="G121" i="11"/>
  <c r="A108" i="11"/>
  <c r="G49" i="11"/>
  <c r="G50" i="11"/>
  <c r="G51" i="11"/>
  <c r="G52" i="11"/>
  <c r="G53" i="11"/>
  <c r="G54" i="11"/>
  <c r="G55" i="11"/>
  <c r="E45" i="11"/>
  <c r="G45" i="11" s="1"/>
  <c r="G144" i="11"/>
  <c r="G143" i="11"/>
  <c r="G142" i="11"/>
  <c r="G137" i="11"/>
  <c r="B129" i="11"/>
  <c r="B121" i="11"/>
  <c r="A121" i="11"/>
  <c r="C120" i="11"/>
  <c r="C124" i="11" s="1"/>
  <c r="A120" i="11"/>
  <c r="B118" i="11"/>
  <c r="G117" i="11"/>
  <c r="E117" i="11"/>
  <c r="D117" i="11"/>
  <c r="A116" i="11"/>
  <c r="A115" i="11"/>
  <c r="F112" i="11"/>
  <c r="A112" i="11"/>
  <c r="A111" i="11"/>
  <c r="G104" i="11"/>
  <c r="G103" i="11"/>
  <c r="G102" i="11"/>
  <c r="C101" i="11"/>
  <c r="C141" i="11" s="1"/>
  <c r="G97" i="11"/>
  <c r="G96" i="11"/>
  <c r="F89" i="11"/>
  <c r="F129" i="11" s="1"/>
  <c r="A125" i="11"/>
  <c r="A84" i="11"/>
  <c r="A124" i="11" s="1"/>
  <c r="C81" i="11"/>
  <c r="C121" i="11" s="1"/>
  <c r="E121" i="11" s="1"/>
  <c r="B78" i="11"/>
  <c r="G64" i="11"/>
  <c r="G63" i="11"/>
  <c r="G62" i="11"/>
  <c r="G57" i="11"/>
  <c r="G56" i="11"/>
  <c r="B39" i="11"/>
  <c r="G26" i="11"/>
  <c r="G25" i="11"/>
  <c r="G24" i="11"/>
  <c r="G23" i="11"/>
  <c r="G19" i="11"/>
  <c r="G18" i="11"/>
  <c r="G17" i="11"/>
  <c r="G16" i="11"/>
  <c r="F10" i="11"/>
  <c r="F7" i="11"/>
  <c r="B4" i="8"/>
  <c r="D3" i="8"/>
  <c r="D26" i="8"/>
  <c r="D25" i="8"/>
  <c r="D24" i="8"/>
  <c r="D21" i="8"/>
  <c r="D20" i="8"/>
  <c r="D17" i="8"/>
  <c r="D16" i="8"/>
  <c r="D15" i="8"/>
  <c r="D14" i="8"/>
  <c r="D13" i="8"/>
  <c r="D12" i="8"/>
  <c r="D11" i="8"/>
  <c r="D10" i="8"/>
  <c r="D9" i="8"/>
  <c r="D57" i="14" l="1"/>
  <c r="E57" i="14"/>
  <c r="E56" i="14"/>
  <c r="E58" i="14" s="1"/>
  <c r="G20" i="13" s="1"/>
  <c r="C8" i="11"/>
  <c r="C9" i="11"/>
  <c r="B10" i="11"/>
  <c r="C32" i="11"/>
  <c r="B35" i="11" s="1"/>
  <c r="C35" i="11" s="1"/>
  <c r="G39" i="14"/>
  <c r="G41" i="14" s="1"/>
  <c r="G138" i="11"/>
  <c r="G98" i="11"/>
  <c r="G58" i="11"/>
  <c r="G145" i="11"/>
  <c r="G65" i="11"/>
  <c r="B113" i="11"/>
  <c r="E113" i="11" s="1"/>
  <c r="G113" i="11" s="1"/>
  <c r="D118" i="11"/>
  <c r="G118" i="11" s="1"/>
  <c r="E81" i="11"/>
  <c r="D70" i="11"/>
  <c r="D78" i="11" s="1"/>
  <c r="B82" i="11" s="1"/>
  <c r="C82" i="11" s="1"/>
  <c r="E82" i="11" s="1"/>
  <c r="G82" i="11" s="1"/>
  <c r="G105" i="11"/>
  <c r="G27" i="11"/>
  <c r="B21" i="11" s="1"/>
  <c r="C73" i="11"/>
  <c r="D27" i="8"/>
  <c r="D22" i="8"/>
  <c r="D28" i="8" l="1"/>
  <c r="G19" i="13" s="1"/>
  <c r="C10" i="11"/>
  <c r="D32" i="11"/>
  <c r="D39" i="11" s="1"/>
  <c r="B42" i="11" s="1"/>
  <c r="C42" i="11" s="1"/>
  <c r="E42" i="11" s="1"/>
  <c r="G42" i="11" s="1"/>
  <c r="E35" i="11"/>
  <c r="G35" i="11" s="1"/>
  <c r="B24" i="11"/>
  <c r="B26" i="11" s="1"/>
  <c r="B122" i="11"/>
  <c r="C122" i="11" s="1"/>
  <c r="E122" i="11" s="1"/>
  <c r="G122" i="11" s="1"/>
  <c r="G146" i="11" s="1"/>
  <c r="B18" i="11" s="1"/>
  <c r="C113" i="11"/>
  <c r="G78" i="11"/>
  <c r="G106" i="11" s="1"/>
  <c r="B17" i="11" s="1"/>
  <c r="G39" i="11" l="1"/>
  <c r="G66" i="11" s="1"/>
  <c r="B16" i="11" s="1"/>
  <c r="B23" i="11" l="1"/>
  <c r="B27" i="11" s="1"/>
  <c r="G18" i="13" s="1"/>
  <c r="G21" i="13" s="1"/>
  <c r="C4" i="4" l="1"/>
  <c r="C5" i="4"/>
  <c r="A74" i="2"/>
  <c r="A79" i="2" s="1"/>
  <c r="C51" i="2"/>
  <c r="C82" i="2" s="1"/>
  <c r="C85" i="2" s="1"/>
  <c r="B51" i="2"/>
  <c r="C74" i="2"/>
  <c r="C69" i="2"/>
  <c r="D51" i="2" l="1"/>
  <c r="D36" i="2"/>
  <c r="B89" i="2" l="1"/>
  <c r="C8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Brigitte</author>
  </authors>
  <commentList>
    <comment ref="D30" authorId="0" shapeId="0" xr:uid="{3B405A23-179E-41C2-8958-C26A6CE17FA1}">
      <text>
        <r>
          <rPr>
            <b/>
            <sz val="9"/>
            <color indexed="81"/>
            <rFont val="Tahoma"/>
            <charset val="1"/>
          </rPr>
          <t xml:space="preserve">Brigitte:
</t>
        </r>
        <r>
          <rPr>
            <sz val="9"/>
            <color indexed="81"/>
            <rFont val="Tahoma"/>
            <charset val="1"/>
          </rPr>
          <t xml:space="preserve">
</t>
        </r>
      </text>
    </comment>
  </commentList>
</comments>
</file>

<file path=xl/sharedStrings.xml><?xml version="1.0" encoding="utf-8"?>
<sst xmlns="http://schemas.openxmlformats.org/spreadsheetml/2006/main" count="567" uniqueCount="369">
  <si>
    <r>
      <t>1.1.</t>
    </r>
    <r>
      <rPr>
        <sz val="7"/>
        <color theme="1"/>
        <rFont val="Times New Roman"/>
        <family val="1"/>
      </rPr>
      <t xml:space="preserve">    </t>
    </r>
    <r>
      <rPr>
        <sz val="11"/>
        <color theme="1"/>
        <rFont val="Calibri"/>
        <family val="2"/>
        <scheme val="minor"/>
      </rPr>
      <t>Nom de l'exploitation </t>
    </r>
  </si>
  <si>
    <r>
      <t>1.2.</t>
    </r>
    <r>
      <rPr>
        <sz val="7"/>
        <color theme="1"/>
        <rFont val="Times New Roman"/>
        <family val="1"/>
      </rPr>
      <t xml:space="preserve">    </t>
    </r>
    <r>
      <rPr>
        <sz val="11"/>
        <color theme="1"/>
        <rFont val="Calibri"/>
        <family val="2"/>
        <scheme val="minor"/>
      </rPr>
      <t>Nom du contact sur l'entreprise</t>
    </r>
  </si>
  <si>
    <t>1.3    Nom du conseiller/mentor</t>
  </si>
  <si>
    <r>
      <t>1.4.</t>
    </r>
    <r>
      <rPr>
        <sz val="7"/>
        <rFont val="Times New Roman"/>
        <family val="1"/>
      </rPr>
      <t xml:space="preserve">    </t>
    </r>
    <r>
      <rPr>
        <sz val="11"/>
        <rFont val="Calibri"/>
        <family val="2"/>
        <scheme val="minor"/>
      </rPr>
      <t>Superficie totale (ha) visée par le projet </t>
    </r>
  </si>
  <si>
    <t>Type d'animaux</t>
  </si>
  <si>
    <t>Vaches de boucherie avec ou sans  veaux</t>
  </si>
  <si>
    <t>Vache laitières en production</t>
  </si>
  <si>
    <t>Vaches laitières taries</t>
  </si>
  <si>
    <t>Veaux de boucherie sevrés (600 à 1000 lb)</t>
  </si>
  <si>
    <t>Bouvillons/taures  de boucherie (&gt;1000 lb)</t>
  </si>
  <si>
    <t>Bisons</t>
  </si>
  <si>
    <t>Moutons</t>
  </si>
  <si>
    <t>Taures laitières d'élevage (&lt; 15 mois)</t>
  </si>
  <si>
    <t>Taures laitières d'élevage (&gt; 15 mois)</t>
  </si>
  <si>
    <t>Chèvres</t>
  </si>
  <si>
    <t xml:space="preserve">Chevaux </t>
  </si>
  <si>
    <t>Actuellement</t>
  </si>
  <si>
    <t>Projet proposé</t>
  </si>
  <si>
    <t xml:space="preserve">Date habituelle/prévue de mise aux pâturages </t>
  </si>
  <si>
    <t xml:space="preserve">Date habituelle/prévue de retrait des pâturages </t>
  </si>
  <si>
    <t>Cultures</t>
  </si>
  <si>
    <t>Oui/Non</t>
  </si>
  <si>
    <t>Non</t>
  </si>
  <si>
    <t>Céréales - canola - maïs -soya - protéagineuses</t>
  </si>
  <si>
    <t>Cultures maraîchères</t>
  </si>
  <si>
    <t xml:space="preserve">Fourrages légumineuses récoltés mécaniquement </t>
  </si>
  <si>
    <t xml:space="preserve">Fourrages mixtes récoltés mécaniquement </t>
  </si>
  <si>
    <t>Graminées récoltées mécaniquement</t>
  </si>
  <si>
    <t>Pâturage en continu</t>
  </si>
  <si>
    <t>Pâturage en rotations intensives</t>
  </si>
  <si>
    <t>Pâturage en rotations longues</t>
  </si>
  <si>
    <t>Pommes de terre</t>
  </si>
  <si>
    <t xml:space="preserve">Production de graines de semences </t>
  </si>
  <si>
    <t>Terres à l'abandon</t>
  </si>
  <si>
    <t>Nombre de points d'abreuvement</t>
  </si>
  <si>
    <t>Clôtures</t>
  </si>
  <si>
    <t xml:space="preserve">Type de clôtures de subdivision </t>
  </si>
  <si>
    <t xml:space="preserve">Type de clôtures de périmètre </t>
  </si>
  <si>
    <t xml:space="preserve"> Oui </t>
  </si>
  <si>
    <t>En plus des clôtures permanentes, la technique de paissance en bandes est/sera utilisée.</t>
  </si>
  <si>
    <t>Quel est le nombre total (enclos permanents et/ou bandes) de subdivisions pour une rotation complète?</t>
  </si>
  <si>
    <t>Gestion des rotations</t>
  </si>
  <si>
    <t xml:space="preserve">1er passage </t>
  </si>
  <si>
    <t>Période de repos avant le prochain passage(j)</t>
  </si>
  <si>
    <t>Période de supplémentation nécessaire avant le prochain passage (j)</t>
  </si>
  <si>
    <t xml:space="preserve">2ème passage </t>
  </si>
  <si>
    <t xml:space="preserve">3ème passage </t>
  </si>
  <si>
    <t xml:space="preserve">4ème passage </t>
  </si>
  <si>
    <t>Durée totale du 4ème passage (j)</t>
  </si>
  <si>
    <t>Durée totale du séjour sur pâturages (j/saison totale)</t>
  </si>
  <si>
    <t>La superficie visée par le projet est divisée en ___ enclos (nombre) principaux.</t>
  </si>
  <si>
    <t>Durée de paissance par enclos ou bande (j)</t>
  </si>
  <si>
    <t>Période de repos avant le prochain passage (j)</t>
  </si>
  <si>
    <t>Types d'animaux</t>
  </si>
  <si>
    <t>Nombre d'animaux</t>
  </si>
  <si>
    <t>Sommaire</t>
  </si>
  <si>
    <t>Quel type de supplémentation sera le plus souvent utilisé ?</t>
  </si>
  <si>
    <t xml:space="preserve">Conditions trop humides </t>
  </si>
  <si>
    <t>Utilisation des enclos plus portants.</t>
  </si>
  <si>
    <t>Retrait temporaire dans les sites d'alimentation hivernaux.</t>
  </si>
  <si>
    <t>Bale Grazing dans des enclos ou zones à rénover.</t>
  </si>
  <si>
    <t>Aucune stratégie particulière.</t>
  </si>
  <si>
    <t>Conditions trop sèches</t>
  </si>
  <si>
    <t>Faire consommer les enclos laissés pour maturation.</t>
  </si>
  <si>
    <t>Bale Grazing dans les enclos ou zones les plus sèches.</t>
  </si>
  <si>
    <t>Alimentation à la dérobée pour les veaux.</t>
  </si>
  <si>
    <t>Quelle est la principale stratégie pour gérer les conditions trop humides ?</t>
  </si>
  <si>
    <t>Quelle est la principale stratégie utilisée pour gérer les conditions de croissance trop sèches ?</t>
  </si>
  <si>
    <t>Type de supplémentation</t>
  </si>
  <si>
    <t>Je ne supplémente jamais .</t>
  </si>
  <si>
    <t>Retrait ou vente d'une partie du troupeau.</t>
  </si>
  <si>
    <t>Paille.</t>
  </si>
  <si>
    <t>Foin ou ensilage d'herbe.</t>
  </si>
  <si>
    <t>Utilisation d'une culture annuelle.</t>
  </si>
  <si>
    <t>Culture annuelle.</t>
  </si>
  <si>
    <t>Grains ou moulée.</t>
  </si>
  <si>
    <t>Objectifs et moyens proposés</t>
  </si>
  <si>
    <t>Choisir les 3 Constats/Objectifs-Moyens qui caractérisent le mieux votre projet.</t>
  </si>
  <si>
    <t>Je manque visuellement d'herbe chaque année.</t>
  </si>
  <si>
    <t>Le gain des veaux n'est pas à la hauteur du potentiel.</t>
  </si>
  <si>
    <t>Les rendements fourragers sont trop faibles. Je n'optimise pas le prix de la terre.</t>
  </si>
  <si>
    <t>Il y a des zones trop broutées pendant que certaines zones  ne sont pas utilisées et poussent en branches.</t>
  </si>
  <si>
    <t xml:space="preserve">Je dois alimenter pendant plus de 260 jours par année. </t>
  </si>
  <si>
    <t xml:space="preserve">Constats actuels </t>
  </si>
  <si>
    <t>Les animaux se tiennent toujours aux mêmes endroits.</t>
  </si>
  <si>
    <t>La population de légumineuses est très faible.</t>
  </si>
  <si>
    <t xml:space="preserve">Dès la mi-juillet, je dois commencer à supplémenter. </t>
  </si>
  <si>
    <t>Je voudrais augmenter la taille du troupeau, mais la superficie actuelle de pâturage ne suffit déjà pas.</t>
  </si>
  <si>
    <t>Quand il fait chaud, il y a beaucoup de bousculades à l'abreuvoir.</t>
  </si>
  <si>
    <t>Réduire significativement la période de supplémentation pendant la période de pâturage.</t>
  </si>
  <si>
    <t>Mieux utiliser toute la superficie en dirigeant davantage le troupeau.</t>
  </si>
  <si>
    <t>Améliorer la répartition des déjections animales.</t>
  </si>
  <si>
    <t>Ajouter des points d'eau pour réduire les distances parcourues inutilement par les animaux et éviter les bousculades autour du point d'eau.</t>
  </si>
  <si>
    <t>Diminuer le temps de séjour et augmenter la période de repos dans chacun des enclos.</t>
  </si>
  <si>
    <t>Augmenter la proportion de légumineuses dans plusieurs zones.</t>
  </si>
  <si>
    <t>Augmenter la hauteur d'herbe restante après un passage.</t>
  </si>
  <si>
    <t>Utiliser une densité animale  plus élevée, jumelée à un séjour plus court par unité de surface.</t>
  </si>
  <si>
    <t xml:space="preserve">Utiliser la technique de pâturage en bandes pour améliorer la qualité des aliments disponibles et pour permettre aux plantes de  certains enclos identifiés de compléter leur cycle (sursemis naturel). </t>
  </si>
  <si>
    <t>Agir plutôt que réagir. Avec une volonté de réduire les GES produits par ma ferme et d'augmenter la séquestration du carbone si possible.</t>
  </si>
  <si>
    <t xml:space="preserve"> </t>
  </si>
  <si>
    <t xml:space="preserve">Description des pâturages et du troupeau  </t>
  </si>
  <si>
    <t xml:space="preserve">Infrastructures, équipements, techniques de gestion des pâturages </t>
  </si>
  <si>
    <t>Stratégies particulières</t>
  </si>
  <si>
    <t>Durée de paissance réelle* selon le plan de rotations (j/saison**)</t>
  </si>
  <si>
    <t>Superficie (ha):</t>
  </si>
  <si>
    <t xml:space="preserve">Emplacement du projet </t>
  </si>
  <si>
    <t>Points d'eau</t>
  </si>
  <si>
    <t>Lignes à eau</t>
  </si>
  <si>
    <t>Échelle</t>
  </si>
  <si>
    <t>Légende et emplacements des infrastructures</t>
  </si>
  <si>
    <t>Clôtures permanentes et semi-permanentes</t>
  </si>
  <si>
    <t># enclos</t>
  </si>
  <si>
    <t>Exemples de bandes le cas échéant</t>
  </si>
  <si>
    <t>Source d'approvisionnement en eau</t>
  </si>
  <si>
    <t xml:space="preserve">Éléments requis dans les photos ou images ou plan de ferme </t>
  </si>
  <si>
    <t xml:space="preserve">Projet </t>
  </si>
  <si>
    <t>Plan du système d'abreuvement</t>
  </si>
  <si>
    <t>Nom du pâturage</t>
  </si>
  <si>
    <t>Emplacement</t>
  </si>
  <si>
    <t>Article</t>
  </si>
  <si>
    <t>Nombre</t>
  </si>
  <si>
    <t>Prix ($/unité)</t>
  </si>
  <si>
    <t>Total</t>
  </si>
  <si>
    <t>Ball-valve blanche</t>
  </si>
  <si>
    <t>union en T poly 1'' (carlon-filet-carlon)</t>
  </si>
  <si>
    <t>gator-lock femelle</t>
  </si>
  <si>
    <t>13 gator-lock male</t>
  </si>
  <si>
    <t>ose prestone en pi</t>
  </si>
  <si>
    <t>valve à betail avec flotte</t>
  </si>
  <si>
    <t>adaptateur pour installer la valve au bac a eau</t>
  </si>
  <si>
    <t xml:space="preserve"> union en T poly 1''(carlon-carlon-carlon)</t>
  </si>
  <si>
    <t xml:space="preserve"> union en L poly 1''(carlon-carlon)</t>
  </si>
  <si>
    <t>Total des équipements</t>
  </si>
  <si>
    <t>Coûts d'installation</t>
  </si>
  <si>
    <t>Unités</t>
  </si>
  <si>
    <t>Taux ($/unité)</t>
  </si>
  <si>
    <t xml:space="preserve">Main d'oeuvre </t>
  </si>
  <si>
    <t>Utilisation d'équipement</t>
  </si>
  <si>
    <t>Livraison</t>
  </si>
  <si>
    <t>Total de l'installation</t>
  </si>
  <si>
    <t>Grand total Abreuvement</t>
  </si>
  <si>
    <t>Explication du fonctionnement</t>
  </si>
  <si>
    <t>1.4.  Nom du projet/parcelle/pâturage</t>
  </si>
  <si>
    <t>Chez Jos</t>
  </si>
  <si>
    <t xml:space="preserve">                  Calculateur de coût des clôtures</t>
  </si>
  <si>
    <t>Calculateur de conversion</t>
  </si>
  <si>
    <t>Clôture</t>
  </si>
  <si>
    <t>Longueur (m)</t>
  </si>
  <si>
    <t>Longueur (pieds)</t>
  </si>
  <si>
    <t>Superficie totale (ha)</t>
  </si>
  <si>
    <t xml:space="preserve">Acres </t>
  </si>
  <si>
    <t>Acres à Hectares</t>
  </si>
  <si>
    <t>Acres</t>
  </si>
  <si>
    <t>Clôture extérieure</t>
  </si>
  <si>
    <t>Hectares</t>
  </si>
  <si>
    <t>Allées + autour des points d'eau</t>
  </si>
  <si>
    <t>Des pieds aux mètres</t>
  </si>
  <si>
    <t>Pieds</t>
  </si>
  <si>
    <t>Mètres</t>
  </si>
  <si>
    <t>Coût/ unité</t>
  </si>
  <si>
    <t>Piquets</t>
  </si>
  <si>
    <t>Isolateurs</t>
  </si>
  <si>
    <t>Divers</t>
  </si>
  <si>
    <t>Sous-total équipement</t>
  </si>
  <si>
    <t>Autres</t>
  </si>
  <si>
    <t>Grand total</t>
  </si>
  <si>
    <t>Longueur totale</t>
  </si>
  <si>
    <t>m</t>
  </si>
  <si>
    <t>ft</t>
  </si>
  <si>
    <t>Explications</t>
  </si>
  <si>
    <t>Nombre de fils</t>
  </si>
  <si>
    <t xml:space="preserve">Longueur du rouleau (m) </t>
  </si>
  <si>
    <t>Rouleaux requis</t>
  </si>
  <si>
    <t>Prix ($/rouleau)</t>
  </si>
  <si>
    <t>Coût du fil HT</t>
  </si>
  <si>
    <t xml:space="preserve">Piquets de clôture	</t>
  </si>
  <si>
    <t>Espacement entre les piquets</t>
  </si>
  <si>
    <t>Piquets requis</t>
  </si>
  <si>
    <t>Prix ($/piquet)</t>
  </si>
  <si>
    <t>Coût des piquets</t>
  </si>
  <si>
    <t>Nombre/piquet</t>
  </si>
  <si>
    <t>Isolateurs requis</t>
  </si>
  <si>
    <t>Unités requises</t>
  </si>
  <si>
    <t>$/ Unité</t>
  </si>
  <si>
    <t>Coût des isolateurs</t>
  </si>
  <si>
    <t>Matériel pour les coins</t>
  </si>
  <si>
    <t>Unités/piquet</t>
  </si>
  <si>
    <t>$/Unité</t>
  </si>
  <si>
    <t>Nombre requis</t>
  </si>
  <si>
    <t xml:space="preserve">Total </t>
  </si>
  <si>
    <t>Heures</t>
  </si>
  <si>
    <t>Taux ($/h)</t>
  </si>
  <si>
    <t>Description</t>
  </si>
  <si>
    <t>Main d'œuvre</t>
  </si>
  <si>
    <t>Coûts de l'équipement</t>
  </si>
  <si>
    <t>Clôture d'allée et autour des points d'eau</t>
  </si>
  <si>
    <t>Longueur du rouleau (m)</t>
  </si>
  <si>
    <t>Coût clôture d'allée</t>
  </si>
  <si>
    <t xml:space="preserve">Description </t>
  </si>
  <si>
    <t>Coût du fil intérieur</t>
  </si>
  <si>
    <t>$ Unité</t>
  </si>
  <si>
    <t>Description des unités</t>
  </si>
  <si>
    <t>Moulinet</t>
  </si>
  <si>
    <t>Poignées</t>
  </si>
  <si>
    <t>Pince alligator</t>
  </si>
  <si>
    <t>Route passante et terrain vallonneux</t>
  </si>
  <si>
    <t>Coût de l'électrificateur et équipements associés</t>
  </si>
  <si>
    <t>Total Clôture extérieure</t>
  </si>
  <si>
    <t>Total Clôture Allées et Autour des points d'eau</t>
  </si>
  <si>
    <t>Allées et autour des points d'eau</t>
  </si>
  <si>
    <t>Clôture Allées et Points d'eau</t>
  </si>
  <si>
    <t>Clôtures de subdivisions/bandes</t>
  </si>
  <si>
    <t>Équipements pour bandes</t>
  </si>
  <si>
    <t>Sous-Total</t>
  </si>
  <si>
    <t xml:space="preserve">Coût </t>
  </si>
  <si>
    <t>Sous-total</t>
  </si>
  <si>
    <t>Total Subdivisions intérieures/bandes</t>
  </si>
  <si>
    <t xml:space="preserve">Électrificateur </t>
  </si>
  <si>
    <t xml:space="preserve">Clôture extérieure </t>
  </si>
  <si>
    <t>Coût des clôtures</t>
  </si>
  <si>
    <t>Équipements, excluant les coûts d'installation</t>
  </si>
  <si>
    <t>Nombre de piquets de coin</t>
  </si>
  <si>
    <t xml:space="preserve"> Nombre de piquets de coin</t>
  </si>
  <si>
    <t>Sous-total Installation</t>
  </si>
  <si>
    <t>Programme Canadien de Mentorat en Pâturage</t>
  </si>
  <si>
    <t>Localisation</t>
  </si>
  <si>
    <t>Nom/Numéro de l'enclos</t>
  </si>
  <si>
    <t>Couverture végétale</t>
  </si>
  <si>
    <t>Productivité/rendement</t>
  </si>
  <si>
    <t>Évaluation des enclos</t>
  </si>
  <si>
    <t>% légumineuses</t>
  </si>
  <si>
    <t>Superficie (ha)</t>
  </si>
  <si>
    <t>Semences nécessaires (kg)</t>
  </si>
  <si>
    <t>Total de semences nécessaires (kg)</t>
  </si>
  <si>
    <t>Superficie nécessitant un ensemencement (ha)</t>
  </si>
  <si>
    <t>Taux moyen d'ensemencement (kg/ha)</t>
  </si>
  <si>
    <t>Taux de réensemencement recommandé (kg/ha)</t>
  </si>
  <si>
    <t>Entrer des valeurs de superficie seulement si vous recommandez un  ensemencement pour l'enclos* concerné.</t>
  </si>
  <si>
    <t>Type d'approvisionnement en eau</t>
  </si>
  <si>
    <t>Réservoir mobile X pompe à essence</t>
  </si>
  <si>
    <t>Puits de surface X pompe électrique*</t>
  </si>
  <si>
    <t>Puits artésien X pompe électrique*</t>
  </si>
  <si>
    <t>Réservoir mobile X pompe électrique*</t>
  </si>
  <si>
    <t>Wet well</t>
  </si>
  <si>
    <t>Type d'espèces fourragères</t>
  </si>
  <si>
    <t>Espèces fourragères</t>
  </si>
  <si>
    <t>Entre 10 et 25 % de légumineuses; 0 % sainfoin, lotier ou luzerne.</t>
  </si>
  <si>
    <t>Entre 10 et 25 % de légumineuses; présence de sainfoin, lotier ou luzerne.</t>
  </si>
  <si>
    <t>Entre 25 et 50 % de légumineuses; 0% sainfoin, lotier ou luzerne.</t>
  </si>
  <si>
    <t>Entre 25 et 50 % de légumineuses avec ajout de sainfoin, lotier ou luzerne.</t>
  </si>
  <si>
    <t>&gt; 50 % légumineuses dont sainfoin et/ou lotier et/ou luzerne</t>
  </si>
  <si>
    <t>Longueur de la clôture extérieure (m)</t>
  </si>
  <si>
    <t>Clôture de subdivisions/bandes</t>
  </si>
  <si>
    <t>Tuyau 1 po</t>
  </si>
  <si>
    <t>Longueur des clôtures d'allées et autour des points d'eau (m)</t>
  </si>
  <si>
    <t>Longueur de clôtures de subdivisions/bandes (m)</t>
  </si>
  <si>
    <t>Approvisionnement en eau</t>
  </si>
  <si>
    <t>Longueur de tuyau 1 po   (m)</t>
  </si>
  <si>
    <t>Longueur de tuyau 1.5 po   (m)</t>
  </si>
  <si>
    <t>Longueur de tuyau de 0.75 po</t>
  </si>
  <si>
    <t>Tuyau 1.5 po</t>
  </si>
  <si>
    <t>Tuyau 0.75 po</t>
  </si>
  <si>
    <t>Longueur de tuyau à enfouir (m)</t>
  </si>
  <si>
    <t>Choix type d'aménagement/gestion du projet</t>
  </si>
  <si>
    <t>Meilleure répartition des déjections animales</t>
  </si>
  <si>
    <t>Facilité à déplacer les animaux</t>
  </si>
  <si>
    <t>Facilité d'adaptation selon les conditions de croissance</t>
  </si>
  <si>
    <t>Investissement minimum X grande flexibilité</t>
  </si>
  <si>
    <t>Main d'œuvre peu disponible</t>
  </si>
  <si>
    <t xml:space="preserve">Autres (précisez): </t>
  </si>
  <si>
    <t>Défis liés à la topographie: pente, fossés, etc…</t>
  </si>
  <si>
    <t>Autre (précisez):</t>
  </si>
  <si>
    <t xml:space="preserve">Évaluation </t>
  </si>
  <si>
    <t>Échelle d'évaluation (1 = excellent; 2 = bon; 3 = moyen; 4 = mauvais; 5 = très mauvais)</t>
  </si>
  <si>
    <t>Espèces et proportions</t>
  </si>
  <si>
    <t>Total requis (kg)</t>
  </si>
  <si>
    <t>Coût total $</t>
  </si>
  <si>
    <t>Total Semences</t>
  </si>
  <si>
    <t>Déposez* ici les images ou photos ou plan de ferme</t>
  </si>
  <si>
    <t>*: Voir les éléments minimums requis à la page suivante.</t>
  </si>
  <si>
    <t>Nombre d'enclos ou bandes pouvant être laissés en réserve pour maturation (futures semences pour regénération).</t>
  </si>
  <si>
    <t xml:space="preserve">Amélioration de la situation </t>
  </si>
  <si>
    <t>Résumé des Aides Financières demandées pour le projet</t>
  </si>
  <si>
    <t>Dépenses reliées à la réalisation du plan de pâturage par un conseiller externe approuvé</t>
  </si>
  <si>
    <t>Montant total ($)</t>
  </si>
  <si>
    <r>
      <t xml:space="preserve">Dépenses reliées à l'amélioration des espèces fourragères </t>
    </r>
    <r>
      <rPr>
        <i/>
        <sz val="11"/>
        <color theme="1"/>
        <rFont val="Calibri"/>
        <family val="2"/>
        <scheme val="minor"/>
      </rPr>
      <t>(voir onglet Espèces fourragères)</t>
    </r>
  </si>
  <si>
    <r>
      <t xml:space="preserve">Dépenses reliées aux aménagements pour l'approvisionnement en eau </t>
    </r>
    <r>
      <rPr>
        <i/>
        <sz val="11"/>
        <color theme="1"/>
        <rFont val="Calibri"/>
        <family val="2"/>
        <scheme val="minor"/>
      </rPr>
      <t>(voir Onglet Calculateur Systèmes d'abreuvement)</t>
    </r>
  </si>
  <si>
    <r>
      <t xml:space="preserve">Dépenses reliées à l'installation des clôtures requises </t>
    </r>
    <r>
      <rPr>
        <i/>
        <sz val="11"/>
        <color theme="1"/>
        <rFont val="Calibri"/>
        <family val="2"/>
        <scheme val="minor"/>
      </rPr>
      <t>(voir onglet Calculateur coût de clôtures)</t>
    </r>
  </si>
  <si>
    <t>Coûts du semis</t>
  </si>
  <si>
    <t>Utilisation du tracteur</t>
  </si>
  <si>
    <t>Carburant (l)</t>
  </si>
  <si>
    <t>Grand total Espèces Fourragères</t>
  </si>
  <si>
    <t>Total du semis</t>
  </si>
  <si>
    <t xml:space="preserve">Échéanciers prévus </t>
  </si>
  <si>
    <t>Décrivez les échéanciers des travaux prévus</t>
  </si>
  <si>
    <t>Réalisation du plan de paissance par un conseiller</t>
  </si>
  <si>
    <t>Achat des équipements de clôtures</t>
  </si>
  <si>
    <t>Installation des clôtures</t>
  </si>
  <si>
    <t>Achat des équipements d'abreuvement</t>
  </si>
  <si>
    <t>Installation des équipements d'abreuvement</t>
  </si>
  <si>
    <t>Achat des semences</t>
  </si>
  <si>
    <t>Semis</t>
  </si>
  <si>
    <t xml:space="preserve">Avant le </t>
  </si>
  <si>
    <t>DESCRIPTION DU PROJET</t>
  </si>
  <si>
    <t xml:space="preserve">Informations générales </t>
  </si>
  <si>
    <r>
      <t>1.5.</t>
    </r>
    <r>
      <rPr>
        <sz val="7"/>
        <color theme="1"/>
        <rFont val="Times New Roman"/>
        <family val="1"/>
      </rPr>
      <t>   </t>
    </r>
    <r>
      <rPr>
        <sz val="7"/>
        <rFont val="Times New Roman"/>
        <family val="1"/>
      </rPr>
      <t xml:space="preserve"> </t>
    </r>
    <r>
      <rPr>
        <sz val="11"/>
        <rFont val="Calibri"/>
        <family val="2"/>
        <scheme val="minor"/>
      </rPr>
      <t>Emplacement  (zone de pâturage désignée pour ce projet)</t>
    </r>
  </si>
  <si>
    <t>Description sommaire</t>
  </si>
  <si>
    <t>Expliquez rapidement les raisons motivant le projet, ainsi que les moyens et stratégies qui seront utilisés.</t>
  </si>
  <si>
    <t xml:space="preserve">Constats, objectifs et moyens </t>
  </si>
  <si>
    <t>Aucune espèce fourragère en ce moment.</t>
  </si>
  <si>
    <t>Population à plus de 70 % d'espèces de graminées à rendements élevés.</t>
  </si>
  <si>
    <t>Prédominance de graminées naturelles seulement (rendement faible).</t>
  </si>
  <si>
    <t>Graminées naturelles en faible proportion de la couverture végétale totale (rendement très faible).</t>
  </si>
  <si>
    <t>Moulinet et fil/ruban électrifié</t>
  </si>
  <si>
    <t>Aucune clôture.</t>
  </si>
  <si>
    <t>Clôture  non-électrifiée</t>
  </si>
  <si>
    <t>Clôture  électrifiée</t>
  </si>
  <si>
    <t>Lac ou cours d'eau X gravité</t>
  </si>
  <si>
    <t>Lac ou cours d'eau X pompe électrique*</t>
  </si>
  <si>
    <t>Lac ou cours d'eau + Réservoir de rétention X gravité</t>
  </si>
  <si>
    <t>Lac ou cours d'eau + Réservoir de rétention X pompe électrique*</t>
  </si>
  <si>
    <t>*: électrique = solaire ou domestique</t>
  </si>
  <si>
    <t>Lac ou cours d'eau + Réservoir de rétention X pompe à essence</t>
  </si>
  <si>
    <t>Commentaires/Explications supplémentaires</t>
  </si>
  <si>
    <t>Si nécessaire, ajoutez ici des explications supplémentaires concernant le projet.</t>
  </si>
  <si>
    <t>Grains/moulée à la dérobée.</t>
  </si>
  <si>
    <t>Ensilage de maïs.</t>
  </si>
  <si>
    <t>Description de l'aménagement: enclos, allées, points d'eau.</t>
  </si>
  <si>
    <t>Indiquez toutes les raisons qui motivent votre choix de ce type d'aménagement/gestion pour ce projet.</t>
  </si>
  <si>
    <t>Mélange 1 recommandé</t>
  </si>
  <si>
    <t>Mélange 2 recommandé</t>
  </si>
  <si>
    <t>Mélange 3 recommandé</t>
  </si>
  <si>
    <t xml:space="preserve">Programme FAFC Aide financière non-remboursable </t>
  </si>
  <si>
    <t>Document explicatif</t>
  </si>
  <si>
    <t>Document explicatif du Projet de Pâturage en Rotations</t>
  </si>
  <si>
    <t xml:space="preserve">préparé par: </t>
  </si>
  <si>
    <t xml:space="preserve">Signature du conseiller: </t>
  </si>
  <si>
    <t>Date</t>
  </si>
  <si>
    <t>INSTRUCTIONS</t>
  </si>
  <si>
    <t>Vous devez compléter toutes les informations demandées dans les onglets 2 à 8.</t>
  </si>
  <si>
    <t>Toutes les informations doivent être entrées dans les cases vertes seulement.</t>
  </si>
  <si>
    <t>Plusieurs cases comportent des bandes déroulantes de suggestions de réponses. Si aucune ne vous convient, inscrivez votre réponse à la ligne "Autre" de la bande déroulante concernée.</t>
  </si>
  <si>
    <t>Les informations que vous fournissez permettent le calcul automatique de certaines valeurs.</t>
  </si>
  <si>
    <t>Plusieurs valeurs, mais pas toutes, se transfèrent automatiquement d'un onglet à l'autre.</t>
  </si>
  <si>
    <t xml:space="preserve">Par convention, l'Équivalent Animal a été fixé à 1500 lbs, ce qui représente assez bien une vache de boucherie adulte et son veau, soit une majorité du type d'animaux sur pâturage au Québec. Un calcul automatique s'effectue si vous choisissez un autre type d'animal.  </t>
  </si>
  <si>
    <r>
      <t xml:space="preserve">Un des avantages potentiels de la gestion du pâturage en rotations est d'augmenter la production d'herbage par unité de superficie et d'augmenter ainsi le nombre de jours pendant laquelle l'herbe récoltée par les animaux constitue 100% de leur ration. Par conséquent, le nombre de jours de supplémentation s'en trouve réduit, ainsi que les opérations émettrices de GES qui leur sont généralement associées. Dans le but de bien démontrer l'impact positif des nouveaux aménagements et de leur régie avancée, un calcul est effectué pour comparer le nombre de jours d'alimentation-supplémentation nécessaire dans la situation actuelle vs le projet proposé pour une période donnée. </t>
    </r>
    <r>
      <rPr>
        <b/>
        <i/>
        <sz val="11"/>
        <color theme="1"/>
        <rFont val="Calibri"/>
        <family val="2"/>
        <scheme val="minor"/>
      </rPr>
      <t>Par convention, cette période commence le  15 avril et se termine le 30 novembre.</t>
    </r>
    <r>
      <rPr>
        <sz val="11"/>
        <color theme="1"/>
        <rFont val="Calibri"/>
        <family val="2"/>
        <scheme val="minor"/>
      </rPr>
      <t xml:space="preserve"> </t>
    </r>
  </si>
  <si>
    <r>
      <t xml:space="preserve">Tous les taux ($/h)  d'utilisation d'équipements personnels (dépenses </t>
    </r>
    <r>
      <rPr>
        <i/>
        <sz val="11"/>
        <color theme="1"/>
        <rFont val="Calibri"/>
        <family val="2"/>
        <scheme val="minor"/>
      </rPr>
      <t>en nature</t>
    </r>
    <r>
      <rPr>
        <sz val="11"/>
        <color theme="1"/>
        <rFont val="Calibri"/>
        <family val="2"/>
        <scheme val="minor"/>
      </rPr>
      <t xml:space="preserve">) doivent s'appuyer sur des valeurs références publiées . </t>
    </r>
  </si>
  <si>
    <t xml:space="preserve">À  l'onglet "4 -Aménagements", il est important de déposer un plan représentant la situation actuelle du champ concerné, ainsi que l'aménagement projeté des clôtures, des sites d'abreuvement et de la tuyauterie  pour acheminer l'eau. Ces images ou plan doivent permettre d'identifier rapidement le nombre d'enclos et/ou de bandes qui seront aménagées, ainsi que les passages prévus pour les déplacements d'animaux. </t>
  </si>
  <si>
    <t xml:space="preserve">Proposé par: </t>
  </si>
  <si>
    <t>Projet de Pâturage en Rotations</t>
  </si>
  <si>
    <t>Montant qui sera dépensé et réclamé avant le 15 février 2023</t>
  </si>
  <si>
    <t xml:space="preserve">À l'onglet "8-Aide financière et Échéanciers", le proposeur doit indiquer les montants qu'il s'attend de dépenser et réclamer avant le 15 février 2023. Ces réclamations doivent être appuyées de factures et de preuves de paiement. Pour les dépenses en nature, celles-ci devraient être accompagnées de photos géoréférencées prises lors de l'exécution des travaux. </t>
  </si>
  <si>
    <t xml:space="preserve">L'onglet "7-Espèces fourragères" permet à l'agronome d'identifier les enclos qui nécessiteraient ou profiteraient d'un réensemencement partiel ou complet, en fonction des objectifs visés par le projet, ainsi que de recommander un taux de semis pour chacun des enclos concernés. De plus, l'agronome devra, après discussion avec le proposeur, recommander des méthodes permettant de favoriser le plus grand succès d'implantation du semis, tout en minimisant les impacts négatifs de ces opérations (relâchement de C séquestré, émission de GES, etc.). </t>
  </si>
  <si>
    <t>Explications de l'agronome pour le choix des taux et périodes de semis, ainsi que les méthodes culturales retenues.</t>
  </si>
  <si>
    <t xml:space="preserve">Signature de l'agronome: </t>
  </si>
  <si>
    <r>
      <t xml:space="preserve">Joignez une copie de chaque onglet de ce document au Formulaire de demande. </t>
    </r>
    <r>
      <rPr>
        <i/>
        <sz val="11"/>
        <color theme="1"/>
        <rFont val="Calibri"/>
        <family val="2"/>
        <scheme val="minor"/>
      </rPr>
      <t>Nous vous recommandons d'imprimer en version PDF.</t>
    </r>
  </si>
  <si>
    <t>Poids des animaux (lb)</t>
  </si>
  <si>
    <t xml:space="preserve">Autre (précisez): </t>
  </si>
  <si>
    <t>Relié à l'eau de la municipalité</t>
  </si>
  <si>
    <t>Équivalent animal**/ha   (Stocking rate)</t>
  </si>
  <si>
    <t>*: Poids des animaux = si applicable, poids de la vache et de son veau         **Équivalent animal = 1500 lb</t>
  </si>
  <si>
    <t>*: Paissance réelle = 100 % de l'alimentation assuré par l'herbe fraîche; **: AJ = nombre d'animaux alimentés à 100% d'herbe fraîche pendant 24 h ; ***: Saison = arbitrairement, du 15 avril au 30 novembre.</t>
  </si>
  <si>
    <t>Version 1.1.3</t>
  </si>
  <si>
    <t>3A</t>
  </si>
  <si>
    <t>Tous le reste</t>
  </si>
  <si>
    <t>SITE 1</t>
  </si>
  <si>
    <t>SITE 2</t>
  </si>
  <si>
    <t>SITE 1 et 2 à partir de juillet</t>
  </si>
  <si>
    <t>Duré de paissance réelle en combinant les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</si>
</sst>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0.00\ &quot;$&quot;_);\(#,##0.00\ &quot;$&quot;\)"/>
    <numFmt numFmtId="44" formatCode="_ * #,##0.00_)\ &quot;$&quot;_ ;_ * \(#,##0.00\)\ &quot;$&quot;_ ;_ * &quot;-&quot;??_)\ &quot;$&quot;_ ;_ @_ "/>
    <numFmt numFmtId="164" formatCode="0.0"/>
    <numFmt numFmtId="165" formatCode="0.0%"/>
    <numFmt numFmtId="166" formatCode="&quot;$&quot;#,##0.00;[Red]\-&quot;$&quot;#,##0.00"/>
    <numFmt numFmtId="167" formatCode="_(&quot;$&quot;* #,##0.00_);_(&quot;$&quot;* \(#,##0.00\);_(&quot;$&quot;* &quot;-&quot;??_);_(@_)"/>
    <numFmt numFmtId="168" formatCode="_ &quot;¥&quot;* #,##0.00_ ;_ &quot;¥&quot;* \-#,##0.00_ ;_ &quot;¥&quot;* &quot;-&quot;??_ ;_ @_ "/>
    <numFmt numFmtId="169" formatCode="&quot;$&quot;#,##0.00"/>
    <numFmt numFmtId="170" formatCode="#,##0.00\ &quot;$&quot;"/>
    <numFmt numFmtId="171" formatCode="#,##0\ &quot;$&quot;"/>
    <numFmt numFmtId="172" formatCode="[$-C0C]d\ mmmm\,\ yyyy;@"/>
    <numFmt numFmtId="173" formatCode="[$-C0C]d\ mmm\ yyyy;@"/>
  </numFmts>
  <fonts count="46" x14ac:knownFonts="1">
    <font>
      <sz val="11"/>
      <color theme="1"/>
      <name val="Calibri"/>
      <family val="2"/>
      <scheme val="minor"/>
    </font>
    <font>
      <b/>
      <sz val="11"/>
      <color theme="1"/>
      <name val="Calibri"/>
      <family val="2"/>
      <scheme val="minor"/>
    </font>
    <font>
      <sz val="14"/>
      <color theme="1"/>
      <name val="Calibri"/>
      <family val="2"/>
      <scheme val="minor"/>
    </font>
    <font>
      <sz val="7"/>
      <color theme="1"/>
      <name val="Times New Roman"/>
      <family val="1"/>
    </font>
    <font>
      <sz val="7"/>
      <name val="Times New Roman"/>
      <family val="1"/>
    </font>
    <font>
      <sz val="11"/>
      <name val="Calibri"/>
      <family val="2"/>
      <scheme val="minor"/>
    </font>
    <font>
      <b/>
      <sz val="16"/>
      <color rgb="FF2F5496"/>
      <name val="Calibri Light"/>
      <family val="2"/>
    </font>
    <font>
      <b/>
      <sz val="14"/>
      <color theme="1"/>
      <name val="Calibri"/>
      <family val="2"/>
      <scheme val="minor"/>
    </font>
    <font>
      <b/>
      <i/>
      <sz val="14"/>
      <color theme="1"/>
      <name val="Calibri"/>
      <family val="2"/>
      <scheme val="minor"/>
    </font>
    <font>
      <sz val="11"/>
      <color theme="1"/>
      <name val="Calibri"/>
      <family val="2"/>
      <scheme val="minor"/>
    </font>
    <font>
      <b/>
      <sz val="32"/>
      <color rgb="FF2F5496"/>
      <name val="Calibri Light"/>
      <family val="2"/>
    </font>
    <font>
      <sz val="12"/>
      <color theme="1"/>
      <name val="Calibri"/>
      <family val="2"/>
      <scheme val="minor"/>
    </font>
    <font>
      <b/>
      <sz val="22"/>
      <color theme="1"/>
      <name val="Calibri"/>
      <family val="2"/>
      <scheme val="minor"/>
    </font>
    <font>
      <b/>
      <sz val="20"/>
      <color theme="1"/>
      <name val="Calibri"/>
      <family val="2"/>
      <scheme val="minor"/>
    </font>
    <font>
      <sz val="20"/>
      <color theme="1"/>
      <name val="Calibri"/>
      <family val="2"/>
      <scheme val="minor"/>
    </font>
    <font>
      <i/>
      <sz val="10"/>
      <color theme="1"/>
      <name val="Calibri"/>
      <family val="2"/>
      <scheme val="minor"/>
    </font>
    <font>
      <b/>
      <sz val="22"/>
      <name val="Calibri"/>
      <family val="2"/>
      <scheme val="minor"/>
    </font>
    <font>
      <b/>
      <sz val="16"/>
      <name val="Calibri"/>
      <family val="2"/>
      <scheme val="minor"/>
    </font>
    <font>
      <b/>
      <sz val="16"/>
      <color theme="1"/>
      <name val="Calibri"/>
      <family val="2"/>
      <scheme val="minor"/>
    </font>
    <font>
      <b/>
      <sz val="14"/>
      <name val="Calibri"/>
      <family val="2"/>
      <scheme val="minor"/>
    </font>
    <font>
      <b/>
      <sz val="11"/>
      <name val="Calibri"/>
      <family val="2"/>
      <scheme val="minor"/>
    </font>
    <font>
      <b/>
      <sz val="12"/>
      <color theme="1"/>
      <name val="Calibri"/>
      <family val="2"/>
      <scheme val="minor"/>
    </font>
    <font>
      <sz val="13"/>
      <name val="Calibri"/>
      <family val="2"/>
      <scheme val="minor"/>
    </font>
    <font>
      <b/>
      <sz val="12"/>
      <name val="Calibri"/>
      <family val="2"/>
      <scheme val="minor"/>
    </font>
    <font>
      <b/>
      <sz val="36"/>
      <color theme="1"/>
      <name val="Calibri"/>
      <family val="2"/>
      <scheme val="minor"/>
    </font>
    <font>
      <sz val="16"/>
      <name val="Calibri"/>
      <family val="2"/>
      <scheme val="minor"/>
    </font>
    <font>
      <b/>
      <sz val="20"/>
      <name val="Calibri"/>
      <family val="2"/>
      <scheme val="minor"/>
    </font>
    <font>
      <b/>
      <sz val="26"/>
      <name val="Times New Roman"/>
      <family val="1"/>
    </font>
    <font>
      <b/>
      <sz val="26"/>
      <color theme="1"/>
      <name val="Calibri"/>
      <family val="2"/>
      <scheme val="minor"/>
    </font>
    <font>
      <b/>
      <sz val="28"/>
      <color theme="1"/>
      <name val="Calibri"/>
      <family val="2"/>
      <scheme val="minor"/>
    </font>
    <font>
      <b/>
      <sz val="24"/>
      <color theme="1"/>
      <name val="Calibri"/>
      <family val="2"/>
      <scheme val="minor"/>
    </font>
    <font>
      <b/>
      <i/>
      <sz val="14"/>
      <color theme="4"/>
      <name val="Calibri"/>
      <family val="2"/>
      <scheme val="minor"/>
    </font>
    <font>
      <sz val="22"/>
      <color theme="1"/>
      <name val="Calibri"/>
      <family val="2"/>
      <scheme val="minor"/>
    </font>
    <font>
      <i/>
      <sz val="11"/>
      <color theme="1"/>
      <name val="Calibri"/>
      <family val="2"/>
      <scheme val="minor"/>
    </font>
    <font>
      <sz val="22"/>
      <name val="Calibri"/>
      <family val="2"/>
      <scheme val="minor"/>
    </font>
    <font>
      <b/>
      <sz val="13"/>
      <name val="Calibri"/>
      <family val="2"/>
      <scheme val="minor"/>
    </font>
    <font>
      <sz val="9"/>
      <color theme="1"/>
      <name val="Calibri"/>
      <family val="2"/>
      <scheme val="minor"/>
    </font>
    <font>
      <i/>
      <sz val="9"/>
      <color theme="1"/>
      <name val="Calibri"/>
      <family val="2"/>
      <scheme val="minor"/>
    </font>
    <font>
      <b/>
      <i/>
      <sz val="11"/>
      <name val="Calibri"/>
      <family val="2"/>
      <scheme val="minor"/>
    </font>
    <font>
      <b/>
      <sz val="10"/>
      <color theme="1"/>
      <name val="Calibri"/>
      <family val="2"/>
      <scheme val="minor"/>
    </font>
    <font>
      <sz val="16"/>
      <color theme="1"/>
      <name val="Calibri"/>
      <family val="2"/>
      <scheme val="minor"/>
    </font>
    <font>
      <b/>
      <i/>
      <sz val="11"/>
      <color theme="1"/>
      <name val="Calibri"/>
      <family val="2"/>
      <scheme val="minor"/>
    </font>
    <font>
      <b/>
      <i/>
      <u/>
      <sz val="11"/>
      <color theme="1"/>
      <name val="Calibri"/>
      <family val="2"/>
      <scheme val="minor"/>
    </font>
    <font>
      <b/>
      <sz val="38"/>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0"/>
        <bgColor indexed="64"/>
      </patternFill>
    </fill>
    <fill>
      <patternFill patternType="solid">
        <fgColor theme="1" tint="0.499984740745262"/>
        <bgColor indexed="64"/>
      </patternFill>
    </fill>
    <fill>
      <patternFill patternType="solid">
        <fgColor theme="9" tint="0.39997558519241921"/>
        <bgColor indexed="64"/>
      </patternFill>
    </fill>
  </fills>
  <borders count="106">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indexed="64"/>
      </bottom>
      <diagonal/>
    </border>
    <border>
      <left/>
      <right style="thin">
        <color auto="1"/>
      </right>
      <top style="thick">
        <color indexed="64"/>
      </top>
      <bottom style="thick">
        <color auto="1"/>
      </bottom>
      <diagonal/>
    </border>
    <border>
      <left style="thin">
        <color auto="1"/>
      </left>
      <right style="thick">
        <color auto="1"/>
      </right>
      <top style="thick">
        <color indexed="64"/>
      </top>
      <bottom style="thick">
        <color auto="1"/>
      </bottom>
      <diagonal/>
    </border>
    <border>
      <left style="thick">
        <color auto="1"/>
      </left>
      <right style="thick">
        <color auto="1"/>
      </right>
      <top style="thick">
        <color auto="1"/>
      </top>
      <bottom/>
      <diagonal/>
    </border>
    <border>
      <left style="thick">
        <color auto="1"/>
      </left>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auto="1"/>
      </left>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bottom style="thin">
        <color auto="1"/>
      </bottom>
      <diagonal/>
    </border>
    <border>
      <left style="thick">
        <color indexed="64"/>
      </left>
      <right style="thick">
        <color indexed="64"/>
      </right>
      <top/>
      <bottom style="thin">
        <color indexed="64"/>
      </bottom>
      <diagonal/>
    </border>
    <border>
      <left style="thick">
        <color indexed="64"/>
      </left>
      <right/>
      <top style="thin">
        <color indexed="64"/>
      </top>
      <bottom style="thick">
        <color indexed="64"/>
      </bottom>
      <diagonal/>
    </border>
    <border>
      <left style="thin">
        <color auto="1"/>
      </left>
      <right style="thin">
        <color auto="1"/>
      </right>
      <top style="thin">
        <color auto="1"/>
      </top>
      <bottom style="thick">
        <color auto="1"/>
      </bottom>
      <diagonal/>
    </border>
    <border>
      <left style="thick">
        <color indexed="64"/>
      </left>
      <right style="thick">
        <color indexed="64"/>
      </right>
      <top style="thin">
        <color indexed="64"/>
      </top>
      <bottom style="thick">
        <color indexed="64"/>
      </bottom>
      <diagonal/>
    </border>
    <border>
      <left/>
      <right style="thick">
        <color auto="1"/>
      </right>
      <top style="thick">
        <color auto="1"/>
      </top>
      <bottom style="thick">
        <color indexed="64"/>
      </bottom>
      <diagonal/>
    </border>
    <border>
      <left/>
      <right style="thin">
        <color auto="1"/>
      </right>
      <top/>
      <bottom style="thin">
        <color auto="1"/>
      </bottom>
      <diagonal/>
    </border>
    <border>
      <left style="thin">
        <color auto="1"/>
      </left>
      <right style="double">
        <color auto="1"/>
      </right>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right style="thick">
        <color indexed="64"/>
      </right>
      <top style="thin">
        <color indexed="64"/>
      </top>
      <bottom style="thin">
        <color indexed="64"/>
      </bottom>
      <diagonal/>
    </border>
    <border>
      <left/>
      <right style="thick">
        <color auto="1"/>
      </right>
      <top style="thin">
        <color auto="1"/>
      </top>
      <bottom/>
      <diagonal/>
    </border>
    <border>
      <left/>
      <right style="thick">
        <color indexed="64"/>
      </right>
      <top style="thin">
        <color indexed="64"/>
      </top>
      <bottom style="thick">
        <color indexed="64"/>
      </bottom>
      <diagonal/>
    </border>
    <border>
      <left/>
      <right/>
      <top style="thick">
        <color auto="1"/>
      </top>
      <bottom style="thick">
        <color auto="1"/>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style="thick">
        <color auto="1"/>
      </left>
      <right/>
      <top style="thick">
        <color auto="1"/>
      </top>
      <bottom/>
      <diagonal/>
    </border>
    <border>
      <left/>
      <right style="thick">
        <color auto="1"/>
      </right>
      <top/>
      <bottom/>
      <diagonal/>
    </border>
    <border>
      <left style="thin">
        <color auto="1"/>
      </left>
      <right/>
      <top style="thin">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ck">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right style="thin">
        <color auto="1"/>
      </right>
      <top style="thin">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auto="1"/>
      </bottom>
      <diagonal/>
    </border>
    <border>
      <left/>
      <right style="thin">
        <color auto="1"/>
      </right>
      <top style="thick">
        <color indexed="64"/>
      </top>
      <bottom style="thin">
        <color indexed="64"/>
      </bottom>
      <diagonal/>
    </border>
    <border>
      <left/>
      <right style="thin">
        <color auto="1"/>
      </right>
      <top style="thin">
        <color auto="1"/>
      </top>
      <bottom/>
      <diagonal/>
    </border>
    <border>
      <left style="thick">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auto="1"/>
      </left>
      <right/>
      <top style="double">
        <color auto="1"/>
      </top>
      <bottom style="thin">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auto="1"/>
      </top>
      <bottom style="thick">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8" fontId="9" fillId="0" borderId="0" applyFont="0" applyFill="0" applyBorder="0" applyAlignment="0" applyProtection="0"/>
  </cellStyleXfs>
  <cellXfs count="512">
    <xf numFmtId="0" fontId="0" fillId="0" borderId="0" xfId="0"/>
    <xf numFmtId="0" fontId="0" fillId="2" borderId="1" xfId="0" applyFill="1" applyBorder="1"/>
    <xf numFmtId="0" fontId="0" fillId="0" borderId="1" xfId="0" applyBorder="1"/>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1" fillId="0" borderId="0" xfId="0" applyFont="1"/>
    <xf numFmtId="0" fontId="0" fillId="0" borderId="8" xfId="0" applyBorder="1"/>
    <xf numFmtId="0" fontId="0" fillId="2" borderId="8" xfId="0" applyFill="1" applyBorder="1"/>
    <xf numFmtId="0" fontId="1" fillId="0" borderId="9" xfId="0" applyFont="1" applyBorder="1"/>
    <xf numFmtId="0" fontId="0" fillId="0" borderId="9" xfId="0" applyBorder="1"/>
    <xf numFmtId="0" fontId="1" fillId="2" borderId="9" xfId="0" applyFont="1" applyFill="1" applyBorder="1"/>
    <xf numFmtId="0" fontId="2" fillId="0" borderId="0" xfId="0" applyFont="1" applyAlignment="1">
      <alignment horizontal="left"/>
    </xf>
    <xf numFmtId="0" fontId="13" fillId="0" borderId="0" xfId="0" applyFont="1"/>
    <xf numFmtId="0" fontId="0" fillId="0" borderId="0" xfId="0" applyAlignment="1">
      <alignment horizontal="left"/>
    </xf>
    <xf numFmtId="0" fontId="0" fillId="4" borderId="0" xfId="0" applyFill="1"/>
    <xf numFmtId="0" fontId="16" fillId="5" borderId="0" xfId="0" applyFont="1" applyFill="1"/>
    <xf numFmtId="0" fontId="17" fillId="5" borderId="0" xfId="0" applyFont="1" applyFill="1"/>
    <xf numFmtId="0" fontId="18" fillId="4" borderId="0" xfId="0" applyFont="1" applyFill="1"/>
    <xf numFmtId="0" fontId="7" fillId="5" borderId="0" xfId="0" applyFont="1" applyFill="1" applyAlignment="1">
      <alignment horizontal="left"/>
    </xf>
    <xf numFmtId="0" fontId="7" fillId="5" borderId="0" xfId="0" applyFont="1" applyFill="1"/>
    <xf numFmtId="0" fontId="20" fillId="0" borderId="10" xfId="0" applyFont="1" applyBorder="1"/>
    <xf numFmtId="0" fontId="20" fillId="0" borderId="11" xfId="0" applyFont="1" applyBorder="1"/>
    <xf numFmtId="0" fontId="20" fillId="0" borderId="12" xfId="0" applyFont="1" applyBorder="1"/>
    <xf numFmtId="0" fontId="0" fillId="0" borderId="13" xfId="0" applyBorder="1"/>
    <xf numFmtId="166" fontId="0" fillId="3" borderId="16" xfId="0" applyNumberFormat="1" applyFill="1" applyBorder="1" applyProtection="1">
      <protection locked="0"/>
    </xf>
    <xf numFmtId="166" fontId="0" fillId="0" borderId="17" xfId="0" applyNumberFormat="1" applyBorder="1"/>
    <xf numFmtId="0" fontId="0" fillId="3" borderId="9" xfId="0" applyFill="1" applyBorder="1" applyProtection="1">
      <protection locked="0"/>
    </xf>
    <xf numFmtId="166" fontId="0" fillId="3" borderId="5" xfId="0" applyNumberFormat="1" applyFill="1" applyBorder="1" applyProtection="1">
      <protection locked="0"/>
    </xf>
    <xf numFmtId="166" fontId="0" fillId="0" borderId="13" xfId="0" applyNumberFormat="1" applyBorder="1"/>
    <xf numFmtId="166" fontId="21" fillId="4" borderId="12" xfId="0" applyNumberFormat="1" applyFont="1" applyFill="1" applyBorder="1"/>
    <xf numFmtId="166" fontId="21" fillId="4" borderId="22" xfId="0" applyNumberFormat="1" applyFont="1" applyFill="1" applyBorder="1"/>
    <xf numFmtId="166" fontId="5" fillId="4" borderId="12" xfId="0" applyNumberFormat="1" applyFont="1" applyFill="1" applyBorder="1"/>
    <xf numFmtId="166" fontId="5" fillId="0" borderId="22" xfId="0" applyNumberFormat="1" applyFont="1" applyBorder="1"/>
    <xf numFmtId="166" fontId="5" fillId="3" borderId="16" xfId="0" applyNumberFormat="1" applyFont="1" applyFill="1" applyBorder="1" applyProtection="1">
      <protection locked="0"/>
    </xf>
    <xf numFmtId="166" fontId="5" fillId="4" borderId="24" xfId="0" applyNumberFormat="1" applyFont="1" applyFill="1" applyBorder="1"/>
    <xf numFmtId="166" fontId="5" fillId="3" borderId="5" xfId="0" applyNumberFormat="1" applyFont="1" applyFill="1" applyBorder="1" applyProtection="1">
      <protection locked="0"/>
    </xf>
    <xf numFmtId="166" fontId="5" fillId="4" borderId="17" xfId="0" applyNumberFormat="1" applyFont="1" applyFill="1" applyBorder="1"/>
    <xf numFmtId="0" fontId="5" fillId="4" borderId="9" xfId="0" applyFont="1" applyFill="1" applyBorder="1"/>
    <xf numFmtId="0" fontId="5" fillId="4" borderId="0" xfId="0" applyFont="1" applyFill="1"/>
    <xf numFmtId="0" fontId="24" fillId="0" borderId="0" xfId="0" applyFont="1" applyAlignment="1">
      <alignment horizontal="center"/>
    </xf>
    <xf numFmtId="0" fontId="19" fillId="5" borderId="0" xfId="0" applyFont="1" applyFill="1" applyAlignment="1">
      <alignment horizontal="center"/>
    </xf>
    <xf numFmtId="0" fontId="5" fillId="0" borderId="0" xfId="0" applyFont="1"/>
    <xf numFmtId="0" fontId="25" fillId="0" borderId="10" xfId="0" applyFont="1" applyBorder="1"/>
    <xf numFmtId="0" fontId="5" fillId="0" borderId="28" xfId="0" applyFont="1" applyBorder="1"/>
    <xf numFmtId="0" fontId="5" fillId="0" borderId="15" xfId="0" applyFont="1" applyBorder="1"/>
    <xf numFmtId="0" fontId="5" fillId="0" borderId="29" xfId="0" applyFont="1" applyBorder="1"/>
    <xf numFmtId="0" fontId="5" fillId="0" borderId="30" xfId="0" applyFont="1" applyBorder="1"/>
    <xf numFmtId="0" fontId="5" fillId="0" borderId="4" xfId="0" applyFont="1" applyBorder="1"/>
    <xf numFmtId="0" fontId="5" fillId="0" borderId="9" xfId="0" applyFont="1" applyBorder="1"/>
    <xf numFmtId="0" fontId="5" fillId="0" borderId="32" xfId="0" applyFont="1" applyBorder="1"/>
    <xf numFmtId="2" fontId="5" fillId="0" borderId="31" xfId="0" applyNumberFormat="1" applyFont="1" applyBorder="1"/>
    <xf numFmtId="0" fontId="5" fillId="0" borderId="31" xfId="0" applyFont="1" applyBorder="1"/>
    <xf numFmtId="0" fontId="5" fillId="0" borderId="34" xfId="0" applyFont="1" applyBorder="1"/>
    <xf numFmtId="0" fontId="19" fillId="5" borderId="35" xfId="0" applyFont="1" applyFill="1" applyBorder="1" applyAlignment="1">
      <alignment horizontal="left"/>
    </xf>
    <xf numFmtId="0" fontId="19" fillId="5" borderId="36" xfId="0" applyFont="1" applyFill="1" applyBorder="1" applyAlignment="1">
      <alignment horizontal="center"/>
    </xf>
    <xf numFmtId="0" fontId="19" fillId="4" borderId="37" xfId="0" applyFont="1" applyFill="1" applyBorder="1"/>
    <xf numFmtId="0" fontId="17" fillId="5" borderId="38" xfId="0" applyFont="1" applyFill="1" applyBorder="1"/>
    <xf numFmtId="0" fontId="5" fillId="5" borderId="39" xfId="0" applyFont="1" applyFill="1" applyBorder="1"/>
    <xf numFmtId="0" fontId="5" fillId="5" borderId="40" xfId="0" applyFont="1" applyFill="1" applyBorder="1"/>
    <xf numFmtId="0" fontId="5" fillId="5" borderId="22" xfId="0" applyFont="1" applyFill="1" applyBorder="1"/>
    <xf numFmtId="0" fontId="5" fillId="0" borderId="18" xfId="0" applyFont="1" applyBorder="1"/>
    <xf numFmtId="167" fontId="5" fillId="0" borderId="41" xfId="0" applyNumberFormat="1" applyFont="1" applyBorder="1" applyAlignment="1">
      <alignment horizontal="right"/>
    </xf>
    <xf numFmtId="167" fontId="5" fillId="4" borderId="37" xfId="0" applyNumberFormat="1" applyFont="1" applyFill="1" applyBorder="1"/>
    <xf numFmtId="166" fontId="5" fillId="0" borderId="17" xfId="0" applyNumberFormat="1" applyFont="1" applyBorder="1" applyAlignment="1">
      <alignment horizontal="center"/>
    </xf>
    <xf numFmtId="0" fontId="5" fillId="4" borderId="37" xfId="0" applyFont="1" applyFill="1" applyBorder="1"/>
    <xf numFmtId="0" fontId="19" fillId="0" borderId="25" xfId="0" applyFont="1" applyBorder="1"/>
    <xf numFmtId="0" fontId="5" fillId="0" borderId="25" xfId="0" applyFont="1" applyBorder="1"/>
    <xf numFmtId="0" fontId="5" fillId="0" borderId="26" xfId="0" applyFont="1" applyBorder="1" applyAlignment="1">
      <alignment horizontal="center"/>
    </xf>
    <xf numFmtId="166" fontId="23" fillId="0" borderId="7" xfId="0" applyNumberFormat="1" applyFont="1" applyBorder="1" applyAlignment="1">
      <alignment horizontal="center"/>
    </xf>
    <xf numFmtId="166" fontId="23" fillId="0" borderId="27" xfId="0" applyNumberFormat="1" applyFont="1" applyBorder="1" applyAlignment="1">
      <alignment horizontal="center"/>
    </xf>
    <xf numFmtId="0" fontId="19" fillId="0" borderId="35"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45" xfId="0" applyFont="1" applyBorder="1"/>
    <xf numFmtId="0" fontId="5" fillId="0" borderId="46" xfId="0" applyFont="1" applyBorder="1"/>
    <xf numFmtId="0" fontId="5" fillId="0" borderId="47" xfId="0" applyFont="1" applyBorder="1"/>
    <xf numFmtId="0" fontId="5" fillId="0" borderId="48" xfId="0" applyFont="1" applyBorder="1"/>
    <xf numFmtId="0" fontId="5" fillId="4" borderId="25" xfId="0" applyFont="1" applyFill="1" applyBorder="1" applyAlignment="1">
      <alignment horizontal="center"/>
    </xf>
    <xf numFmtId="0" fontId="5" fillId="0" borderId="43" xfId="0" applyFont="1" applyBorder="1" applyAlignment="1">
      <alignment horizontal="center"/>
    </xf>
    <xf numFmtId="0" fontId="5" fillId="0" borderId="49" xfId="0" applyFont="1" applyBorder="1"/>
    <xf numFmtId="0" fontId="19" fillId="4" borderId="35" xfId="0" applyFont="1" applyFill="1" applyBorder="1" applyAlignment="1">
      <alignment horizontal="left"/>
    </xf>
    <xf numFmtId="0" fontId="5" fillId="0" borderId="50" xfId="0" applyFont="1" applyBorder="1" applyAlignment="1">
      <alignment horizontal="center"/>
    </xf>
    <xf numFmtId="0" fontId="5" fillId="4" borderId="50" xfId="0" applyFont="1" applyFill="1" applyBorder="1" applyAlignment="1">
      <alignment horizontal="center"/>
    </xf>
    <xf numFmtId="0" fontId="5" fillId="0" borderId="18" xfId="0" applyFont="1" applyBorder="1" applyAlignment="1">
      <alignment horizontal="center"/>
    </xf>
    <xf numFmtId="0" fontId="5" fillId="0" borderId="51" xfId="0" applyFont="1" applyBorder="1" applyAlignment="1">
      <alignment horizontal="center"/>
    </xf>
    <xf numFmtId="0" fontId="5" fillId="0" borderId="41" xfId="0" applyFont="1" applyBorder="1" applyAlignment="1">
      <alignment horizontal="center"/>
    </xf>
    <xf numFmtId="0" fontId="5" fillId="0" borderId="52" xfId="0" applyFont="1" applyBorder="1" applyAlignment="1">
      <alignment horizontal="center"/>
    </xf>
    <xf numFmtId="2" fontId="5" fillId="0" borderId="52" xfId="0" applyNumberFormat="1" applyFont="1" applyBorder="1" applyAlignment="1">
      <alignment horizontal="center"/>
    </xf>
    <xf numFmtId="0" fontId="5" fillId="0" borderId="50" xfId="0" applyFont="1" applyBorder="1"/>
    <xf numFmtId="0" fontId="5" fillId="0" borderId="36" xfId="0" applyFont="1" applyBorder="1"/>
    <xf numFmtId="0" fontId="19" fillId="0" borderId="35" xfId="0" applyFont="1" applyBorder="1" applyAlignment="1">
      <alignment horizontal="left"/>
    </xf>
    <xf numFmtId="0" fontId="19" fillId="0" borderId="50" xfId="0" applyFont="1" applyBorder="1" applyAlignment="1">
      <alignment horizontal="left"/>
    </xf>
    <xf numFmtId="2" fontId="5" fillId="4" borderId="0" xfId="0" applyNumberFormat="1" applyFont="1" applyFill="1"/>
    <xf numFmtId="168" fontId="5" fillId="4" borderId="0" xfId="1" applyFont="1" applyFill="1" applyBorder="1" applyProtection="1"/>
    <xf numFmtId="0" fontId="19" fillId="4" borderId="2" xfId="0" applyFont="1" applyFill="1" applyBorder="1"/>
    <xf numFmtId="2" fontId="5" fillId="4" borderId="15" xfId="0" applyNumberFormat="1" applyFont="1" applyFill="1" applyBorder="1"/>
    <xf numFmtId="0" fontId="5" fillId="4" borderId="4" xfId="0" applyFont="1" applyFill="1" applyBorder="1" applyAlignment="1">
      <alignment horizontal="center"/>
    </xf>
    <xf numFmtId="0" fontId="5" fillId="0" borderId="9" xfId="0" applyFont="1" applyBorder="1" applyAlignment="1">
      <alignment horizontal="center"/>
    </xf>
    <xf numFmtId="2" fontId="5" fillId="4" borderId="9" xfId="0" applyNumberFormat="1" applyFont="1" applyFill="1" applyBorder="1" applyAlignment="1">
      <alignment horizontal="center"/>
    </xf>
    <xf numFmtId="168" fontId="5" fillId="4" borderId="5" xfId="1" applyFont="1" applyFill="1" applyBorder="1" applyAlignment="1" applyProtection="1">
      <alignment horizontal="center"/>
    </xf>
    <xf numFmtId="2" fontId="5" fillId="0" borderId="9" xfId="0" applyNumberFormat="1" applyFont="1" applyBorder="1" applyAlignment="1">
      <alignment horizontal="center"/>
    </xf>
    <xf numFmtId="2" fontId="5" fillId="0" borderId="26" xfId="0" applyNumberFormat="1" applyFont="1" applyBorder="1" applyAlignment="1">
      <alignment horizontal="center"/>
    </xf>
    <xf numFmtId="0" fontId="5" fillId="4" borderId="6" xfId="0" applyFont="1" applyFill="1" applyBorder="1" applyAlignment="1">
      <alignment horizontal="center"/>
    </xf>
    <xf numFmtId="2" fontId="5" fillId="4" borderId="26" xfId="0" applyNumberFormat="1" applyFont="1" applyFill="1" applyBorder="1" applyAlignment="1">
      <alignment horizontal="center"/>
    </xf>
    <xf numFmtId="168" fontId="5" fillId="0" borderId="0" xfId="1" applyFont="1" applyBorder="1" applyProtection="1"/>
    <xf numFmtId="0" fontId="19"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4" xfId="0" applyFont="1" applyBorder="1" applyAlignment="1">
      <alignment horizontal="center"/>
    </xf>
    <xf numFmtId="169" fontId="5" fillId="0" borderId="5" xfId="0" applyNumberFormat="1" applyFont="1" applyBorder="1" applyAlignment="1">
      <alignment horizontal="center"/>
    </xf>
    <xf numFmtId="0" fontId="5" fillId="0" borderId="56" xfId="0" applyFont="1" applyBorder="1" applyAlignment="1">
      <alignment horizontal="center"/>
    </xf>
    <xf numFmtId="0" fontId="5" fillId="0" borderId="10" xfId="0" applyFont="1" applyBorder="1" applyAlignment="1">
      <alignment horizontal="center"/>
    </xf>
    <xf numFmtId="0" fontId="5" fillId="0" borderId="44" xfId="0" applyFont="1" applyBorder="1" applyAlignment="1">
      <alignment horizontal="center"/>
    </xf>
    <xf numFmtId="169" fontId="5" fillId="0" borderId="44" xfId="0" applyNumberFormat="1" applyFont="1" applyBorder="1" applyAlignment="1">
      <alignment horizontal="center"/>
    </xf>
    <xf numFmtId="0" fontId="7" fillId="0" borderId="0" xfId="0" applyFont="1"/>
    <xf numFmtId="169" fontId="0" fillId="0" borderId="0" xfId="0" applyNumberFormat="1"/>
    <xf numFmtId="0" fontId="5" fillId="0" borderId="25" xfId="0" applyFont="1" applyBorder="1" applyAlignment="1">
      <alignment horizontal="center"/>
    </xf>
    <xf numFmtId="0" fontId="19" fillId="4" borderId="35" xfId="0" applyFont="1" applyFill="1" applyBorder="1"/>
    <xf numFmtId="0" fontId="5" fillId="0" borderId="50" xfId="0" applyFont="1" applyBorder="1" applyAlignment="1">
      <alignment horizontal="left"/>
    </xf>
    <xf numFmtId="0" fontId="5" fillId="0" borderId="51" xfId="0" applyFont="1" applyBorder="1"/>
    <xf numFmtId="0" fontId="5" fillId="0" borderId="41"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48" xfId="0" applyFont="1" applyBorder="1" applyAlignment="1">
      <alignment horizontal="center"/>
    </xf>
    <xf numFmtId="0" fontId="5" fillId="0" borderId="52" xfId="0" applyFont="1" applyBorder="1"/>
    <xf numFmtId="0" fontId="5" fillId="4" borderId="60" xfId="0" applyFont="1" applyFill="1" applyBorder="1"/>
    <xf numFmtId="2" fontId="5" fillId="4" borderId="61" xfId="0" applyNumberFormat="1" applyFont="1" applyFill="1" applyBorder="1"/>
    <xf numFmtId="0" fontId="5" fillId="0" borderId="61" xfId="0" applyFont="1" applyBorder="1"/>
    <xf numFmtId="2" fontId="5" fillId="0" borderId="61" xfId="0" applyNumberFormat="1" applyFont="1" applyBorder="1"/>
    <xf numFmtId="168" fontId="5" fillId="0" borderId="62" xfId="1" applyFont="1" applyBorder="1" applyProtection="1"/>
    <xf numFmtId="169" fontId="5" fillId="0" borderId="9" xfId="0" applyNumberFormat="1" applyFont="1" applyBorder="1" applyAlignment="1">
      <alignment horizontal="center"/>
    </xf>
    <xf numFmtId="1" fontId="5" fillId="0" borderId="33" xfId="0" applyNumberFormat="1" applyFont="1" applyBorder="1"/>
    <xf numFmtId="2" fontId="5" fillId="3" borderId="31" xfId="0" applyNumberFormat="1" applyFont="1" applyFill="1" applyBorder="1" applyProtection="1">
      <protection locked="0"/>
    </xf>
    <xf numFmtId="0" fontId="5" fillId="3" borderId="31" xfId="0" applyFont="1" applyFill="1" applyBorder="1" applyProtection="1">
      <protection locked="0"/>
    </xf>
    <xf numFmtId="0" fontId="5" fillId="3" borderId="14" xfId="0" applyFont="1" applyFill="1" applyBorder="1" applyAlignment="1" applyProtection="1">
      <alignment horizontal="left"/>
      <protection locked="0"/>
    </xf>
    <xf numFmtId="0" fontId="5" fillId="3" borderId="15" xfId="0" applyFont="1" applyFill="1" applyBorder="1" applyAlignment="1" applyProtection="1">
      <alignment horizontal="center"/>
      <protection locked="0"/>
    </xf>
    <xf numFmtId="166" fontId="5" fillId="3" borderId="16" xfId="0" applyNumberFormat="1" applyFon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3" borderId="9" xfId="0" applyFont="1" applyFill="1" applyBorder="1" applyAlignment="1" applyProtection="1">
      <alignment horizontal="center"/>
      <protection locked="0"/>
    </xf>
    <xf numFmtId="166" fontId="5" fillId="3" borderId="5" xfId="0" applyNumberFormat="1" applyFont="1" applyFill="1" applyBorder="1" applyAlignment="1" applyProtection="1">
      <alignment horizontal="center"/>
      <protection locked="0"/>
    </xf>
    <xf numFmtId="0" fontId="5" fillId="3" borderId="50"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25" xfId="0" applyFont="1" applyFill="1" applyBorder="1" applyAlignment="1" applyProtection="1">
      <alignment horizontal="center"/>
      <protection locked="0"/>
    </xf>
    <xf numFmtId="1" fontId="5" fillId="0" borderId="52" xfId="0" applyNumberFormat="1" applyFont="1" applyBorder="1" applyAlignment="1">
      <alignment horizontal="center"/>
    </xf>
    <xf numFmtId="0" fontId="5" fillId="3" borderId="4" xfId="0" applyFont="1" applyFill="1" applyBorder="1" applyAlignment="1" applyProtection="1">
      <alignment horizontal="center"/>
      <protection locked="0"/>
    </xf>
    <xf numFmtId="2" fontId="5" fillId="3" borderId="9" xfId="0" applyNumberFormat="1"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2" fontId="5" fillId="3" borderId="26" xfId="0" applyNumberFormat="1" applyFont="1" applyFill="1" applyBorder="1" applyAlignment="1" applyProtection="1">
      <alignment horizontal="center"/>
      <protection locked="0"/>
    </xf>
    <xf numFmtId="169" fontId="5" fillId="3" borderId="9" xfId="0" applyNumberFormat="1"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169" fontId="5" fillId="3" borderId="20" xfId="0" applyNumberFormat="1" applyFont="1" applyFill="1" applyBorder="1" applyAlignment="1" applyProtection="1">
      <alignment horizontal="center"/>
      <protection locked="0"/>
    </xf>
    <xf numFmtId="170" fontId="5" fillId="3" borderId="52" xfId="0" applyNumberFormat="1" applyFont="1" applyFill="1" applyBorder="1" applyAlignment="1" applyProtection="1">
      <alignment horizontal="center"/>
      <protection locked="0"/>
    </xf>
    <xf numFmtId="3" fontId="5" fillId="3" borderId="52" xfId="0" applyNumberFormat="1" applyFont="1" applyFill="1" applyBorder="1" applyAlignment="1" applyProtection="1">
      <alignment horizontal="center"/>
      <protection locked="0"/>
    </xf>
    <xf numFmtId="7" fontId="5" fillId="0" borderId="43" xfId="1" applyNumberFormat="1" applyFont="1" applyBorder="1" applyAlignment="1" applyProtection="1">
      <alignment horizontal="center"/>
    </xf>
    <xf numFmtId="168" fontId="5" fillId="0" borderId="52" xfId="1" applyFont="1" applyFill="1" applyBorder="1" applyAlignment="1" applyProtection="1">
      <alignment horizontal="center"/>
      <protection locked="0"/>
    </xf>
    <xf numFmtId="170" fontId="5" fillId="0" borderId="43" xfId="1" applyNumberFormat="1" applyFont="1" applyBorder="1" applyAlignment="1" applyProtection="1">
      <alignment horizontal="center"/>
    </xf>
    <xf numFmtId="0" fontId="5" fillId="3" borderId="18" xfId="0" applyFont="1" applyFill="1" applyBorder="1" applyProtection="1">
      <protection locked="0"/>
    </xf>
    <xf numFmtId="170" fontId="5" fillId="3" borderId="52" xfId="1" applyNumberFormat="1" applyFont="1" applyFill="1" applyBorder="1" applyAlignment="1" applyProtection="1">
      <alignment horizontal="center"/>
      <protection locked="0"/>
    </xf>
    <xf numFmtId="170" fontId="5" fillId="0" borderId="5" xfId="1" applyNumberFormat="1" applyFont="1" applyBorder="1" applyAlignment="1" applyProtection="1">
      <alignment horizontal="center"/>
    </xf>
    <xf numFmtId="170" fontId="5" fillId="3" borderId="9" xfId="0" applyNumberFormat="1" applyFont="1" applyFill="1" applyBorder="1" applyAlignment="1" applyProtection="1">
      <alignment horizontal="center"/>
      <protection locked="0"/>
    </xf>
    <xf numFmtId="170" fontId="5" fillId="3" borderId="26" xfId="0" applyNumberFormat="1" applyFont="1" applyFill="1" applyBorder="1" applyAlignment="1" applyProtection="1">
      <alignment horizontal="center"/>
      <protection locked="0"/>
    </xf>
    <xf numFmtId="170" fontId="5" fillId="0" borderId="7" xfId="1" applyNumberFormat="1" applyFont="1" applyBorder="1" applyAlignment="1" applyProtection="1">
      <alignment horizontal="center"/>
    </xf>
    <xf numFmtId="0" fontId="5" fillId="3" borderId="26" xfId="0" applyFont="1" applyFill="1" applyBorder="1" applyAlignment="1" applyProtection="1">
      <alignment horizontal="center"/>
      <protection locked="0"/>
    </xf>
    <xf numFmtId="169" fontId="5" fillId="3" borderId="26" xfId="0" applyNumberFormat="1" applyFont="1" applyFill="1" applyBorder="1" applyAlignment="1" applyProtection="1">
      <alignment horizontal="center"/>
      <protection locked="0"/>
    </xf>
    <xf numFmtId="170" fontId="5" fillId="3" borderId="20" xfId="0" applyNumberFormat="1" applyFont="1" applyFill="1" applyBorder="1" applyAlignment="1" applyProtection="1">
      <alignment horizontal="center"/>
      <protection locked="0"/>
    </xf>
    <xf numFmtId="170" fontId="5" fillId="0" borderId="5" xfId="0" applyNumberFormat="1" applyFont="1" applyBorder="1" applyAlignment="1">
      <alignment horizontal="center"/>
    </xf>
    <xf numFmtId="170" fontId="5" fillId="0" borderId="28" xfId="0" applyNumberFormat="1" applyFont="1" applyBorder="1" applyAlignment="1">
      <alignment horizontal="center"/>
    </xf>
    <xf numFmtId="7" fontId="5" fillId="3" borderId="52" xfId="1" applyNumberFormat="1" applyFont="1" applyFill="1" applyBorder="1" applyAlignment="1" applyProtection="1">
      <alignment horizontal="center"/>
      <protection locked="0"/>
    </xf>
    <xf numFmtId="170" fontId="5" fillId="0" borderId="52" xfId="1" applyNumberFormat="1" applyFont="1" applyFill="1" applyBorder="1" applyAlignment="1" applyProtection="1">
      <alignment horizontal="center"/>
      <protection locked="0"/>
    </xf>
    <xf numFmtId="170" fontId="0" fillId="0" borderId="0" xfId="0" applyNumberFormat="1" applyAlignment="1">
      <alignment horizontal="center"/>
    </xf>
    <xf numFmtId="170" fontId="1" fillId="0" borderId="0" xfId="0" applyNumberFormat="1" applyFont="1" applyAlignment="1">
      <alignment horizontal="center"/>
    </xf>
    <xf numFmtId="170" fontId="5" fillId="0" borderId="46" xfId="0" applyNumberFormat="1" applyFont="1" applyBorder="1" applyAlignment="1">
      <alignment horizontal="center"/>
    </xf>
    <xf numFmtId="170" fontId="1" fillId="0" borderId="9" xfId="0" applyNumberFormat="1" applyFont="1" applyBorder="1" applyAlignment="1">
      <alignment horizontal="center"/>
    </xf>
    <xf numFmtId="170" fontId="5" fillId="0" borderId="59" xfId="0" applyNumberFormat="1" applyFont="1" applyBorder="1" applyAlignment="1">
      <alignment horizontal="center"/>
    </xf>
    <xf numFmtId="169" fontId="5" fillId="0" borderId="49" xfId="0" applyNumberFormat="1" applyFont="1" applyBorder="1" applyAlignment="1">
      <alignment horizontal="center"/>
    </xf>
    <xf numFmtId="0" fontId="5" fillId="0" borderId="47" xfId="0" applyFont="1" applyBorder="1" applyAlignment="1">
      <alignment horizontal="center"/>
    </xf>
    <xf numFmtId="169" fontId="5" fillId="0" borderId="48" xfId="0" applyNumberFormat="1" applyFont="1" applyBorder="1" applyAlignment="1">
      <alignment horizontal="center"/>
    </xf>
    <xf numFmtId="0" fontId="5" fillId="3" borderId="56" xfId="0" applyFont="1" applyFill="1" applyBorder="1" applyAlignment="1" applyProtection="1">
      <alignment horizontal="center"/>
      <protection locked="0"/>
    </xf>
    <xf numFmtId="169" fontId="5" fillId="0" borderId="21" xfId="0" applyNumberFormat="1" applyFont="1" applyBorder="1" applyAlignment="1">
      <alignment horizontal="center"/>
    </xf>
    <xf numFmtId="0" fontId="5" fillId="0" borderId="14" xfId="0" applyFont="1" applyBorder="1" applyAlignment="1">
      <alignment horizontal="center"/>
    </xf>
    <xf numFmtId="0" fontId="5" fillId="0" borderId="73" xfId="0" applyFont="1" applyBorder="1" applyAlignment="1">
      <alignment horizontal="center"/>
    </xf>
    <xf numFmtId="169" fontId="5" fillId="0" borderId="73" xfId="0" applyNumberFormat="1" applyFont="1" applyBorder="1" applyAlignment="1">
      <alignment horizontal="center"/>
    </xf>
    <xf numFmtId="169" fontId="5" fillId="0" borderId="20" xfId="0" applyNumberFormat="1" applyFont="1" applyBorder="1" applyAlignment="1">
      <alignment horizontal="center"/>
    </xf>
    <xf numFmtId="1" fontId="5" fillId="0" borderId="52" xfId="0" applyNumberFormat="1" applyFont="1" applyBorder="1"/>
    <xf numFmtId="0" fontId="5" fillId="3" borderId="25" xfId="0" applyFont="1" applyFill="1" applyBorder="1" applyProtection="1">
      <protection locked="0"/>
    </xf>
    <xf numFmtId="7" fontId="5" fillId="3" borderId="52" xfId="1" applyNumberFormat="1" applyFont="1" applyFill="1" applyBorder="1" applyAlignment="1" applyProtection="1">
      <protection locked="0"/>
    </xf>
    <xf numFmtId="170" fontId="5" fillId="4" borderId="26" xfId="0" applyNumberFormat="1" applyFont="1" applyFill="1" applyBorder="1" applyAlignment="1">
      <alignment horizontal="center"/>
    </xf>
    <xf numFmtId="166" fontId="5" fillId="0" borderId="36" xfId="0" applyNumberFormat="1" applyFont="1" applyBorder="1" applyAlignment="1">
      <alignment horizontal="center"/>
    </xf>
    <xf numFmtId="0" fontId="5" fillId="3" borderId="19" xfId="0" applyFont="1" applyFill="1" applyBorder="1" applyAlignment="1" applyProtection="1">
      <alignment horizontal="left"/>
      <protection locked="0"/>
    </xf>
    <xf numFmtId="166" fontId="5" fillId="3" borderId="21" xfId="0" applyNumberFormat="1" applyFont="1" applyFill="1" applyBorder="1" applyAlignment="1" applyProtection="1">
      <alignment horizontal="center"/>
      <protection locked="0"/>
    </xf>
    <xf numFmtId="0" fontId="5" fillId="3" borderId="23" xfId="0" applyFont="1" applyFill="1" applyBorder="1" applyAlignment="1" applyProtection="1">
      <alignment horizontal="center"/>
      <protection locked="0"/>
    </xf>
    <xf numFmtId="0" fontId="20" fillId="0" borderId="13" xfId="0" applyFont="1" applyBorder="1" applyAlignment="1">
      <alignment horizontal="center"/>
    </xf>
    <xf numFmtId="0" fontId="1" fillId="0" borderId="0" xfId="0" applyFont="1" applyAlignment="1">
      <alignment horizontal="right"/>
    </xf>
    <xf numFmtId="0" fontId="20" fillId="0" borderId="73" xfId="0" applyFont="1" applyBorder="1" applyAlignment="1">
      <alignment horizontal="right"/>
    </xf>
    <xf numFmtId="170" fontId="5" fillId="0" borderId="9" xfId="0" applyNumberFormat="1" applyFont="1" applyBorder="1" applyAlignment="1">
      <alignment horizontal="center"/>
    </xf>
    <xf numFmtId="170" fontId="5" fillId="0" borderId="26" xfId="0" applyNumberFormat="1" applyFont="1" applyBorder="1" applyAlignment="1">
      <alignment horizontal="center"/>
    </xf>
    <xf numFmtId="167" fontId="5" fillId="4" borderId="54" xfId="0" applyNumberFormat="1" applyFont="1" applyFill="1" applyBorder="1"/>
    <xf numFmtId="167" fontId="5" fillId="4" borderId="0" xfId="0" applyNumberFormat="1" applyFont="1" applyFill="1"/>
    <xf numFmtId="167" fontId="20" fillId="0" borderId="49" xfId="0" applyNumberFormat="1" applyFont="1" applyBorder="1" applyAlignment="1">
      <alignment horizontal="right"/>
    </xf>
    <xf numFmtId="167" fontId="5" fillId="0" borderId="67" xfId="0" applyNumberFormat="1" applyFont="1" applyBorder="1" applyAlignment="1">
      <alignment horizontal="right"/>
    </xf>
    <xf numFmtId="167" fontId="5" fillId="0" borderId="80" xfId="0" applyNumberFormat="1" applyFont="1" applyBorder="1" applyAlignment="1">
      <alignment horizontal="right"/>
    </xf>
    <xf numFmtId="167" fontId="5" fillId="0" borderId="81" xfId="0" applyNumberFormat="1" applyFont="1" applyBorder="1" applyAlignment="1">
      <alignment horizontal="right"/>
    </xf>
    <xf numFmtId="0" fontId="5" fillId="0" borderId="78" xfId="0" applyFont="1" applyBorder="1"/>
    <xf numFmtId="0" fontId="5" fillId="0" borderId="79" xfId="0" applyFont="1" applyBorder="1"/>
    <xf numFmtId="0" fontId="20" fillId="0" borderId="82" xfId="0" applyFont="1" applyBorder="1"/>
    <xf numFmtId="169" fontId="20" fillId="0" borderId="64" xfId="0" applyNumberFormat="1" applyFont="1" applyBorder="1" applyAlignment="1">
      <alignment horizontal="center"/>
    </xf>
    <xf numFmtId="0" fontId="20" fillId="0" borderId="18" xfId="0" applyFont="1" applyBorder="1"/>
    <xf numFmtId="0" fontId="5" fillId="4" borderId="54" xfId="0" applyFont="1" applyFill="1" applyBorder="1"/>
    <xf numFmtId="167" fontId="19" fillId="0" borderId="49" xfId="0" applyNumberFormat="1" applyFont="1" applyBorder="1" applyAlignment="1">
      <alignment horizontal="right"/>
    </xf>
    <xf numFmtId="44" fontId="5" fillId="0" borderId="64" xfId="0" applyNumberFormat="1" applyFont="1" applyBorder="1" applyAlignment="1">
      <alignment horizontal="right"/>
    </xf>
    <xf numFmtId="1" fontId="0" fillId="0" borderId="0" xfId="0" applyNumberFormat="1"/>
    <xf numFmtId="1" fontId="7" fillId="0" borderId="45" xfId="0" applyNumberFormat="1" applyFont="1" applyBorder="1"/>
    <xf numFmtId="1" fontId="0" fillId="0" borderId="45" xfId="0" applyNumberFormat="1" applyBorder="1" applyAlignment="1">
      <alignment horizontal="center"/>
    </xf>
    <xf numFmtId="1" fontId="0" fillId="0" borderId="85" xfId="0" applyNumberFormat="1" applyBorder="1" applyAlignment="1">
      <alignment horizontal="center" wrapText="1"/>
    </xf>
    <xf numFmtId="0" fontId="0" fillId="0" borderId="0" xfId="0" applyAlignment="1">
      <alignment wrapText="1"/>
    </xf>
    <xf numFmtId="1" fontId="0" fillId="0" borderId="0" xfId="0" applyNumberFormat="1" applyAlignment="1">
      <alignment horizontal="center"/>
    </xf>
    <xf numFmtId="1" fontId="0" fillId="0" borderId="45" xfId="0" applyNumberFormat="1" applyBorder="1"/>
    <xf numFmtId="1" fontId="0" fillId="0" borderId="53" xfId="0" applyNumberFormat="1" applyBorder="1"/>
    <xf numFmtId="1" fontId="0" fillId="0" borderId="84" xfId="0" applyNumberFormat="1" applyBorder="1" applyAlignment="1">
      <alignment horizontal="center" wrapText="1"/>
    </xf>
    <xf numFmtId="1" fontId="5" fillId="6" borderId="4" xfId="0" applyNumberFormat="1" applyFont="1" applyFill="1" applyBorder="1" applyAlignment="1" applyProtection="1">
      <alignment horizontal="center" vertical="center"/>
      <protection locked="0"/>
    </xf>
    <xf numFmtId="1" fontId="5" fillId="6" borderId="9" xfId="0" applyNumberFormat="1" applyFont="1" applyFill="1" applyBorder="1" applyAlignment="1" applyProtection="1">
      <alignment horizontal="center" vertical="center"/>
      <protection locked="0"/>
    </xf>
    <xf numFmtId="9" fontId="0" fillId="0" borderId="0" xfId="0" applyNumberFormat="1"/>
    <xf numFmtId="9" fontId="0" fillId="0" borderId="45" xfId="0" applyNumberFormat="1" applyBorder="1"/>
    <xf numFmtId="9" fontId="0" fillId="0" borderId="85" xfId="0" applyNumberFormat="1" applyBorder="1" applyAlignment="1">
      <alignment horizontal="center" wrapText="1"/>
    </xf>
    <xf numFmtId="9" fontId="5" fillId="6" borderId="9" xfId="0" applyNumberFormat="1" applyFont="1" applyFill="1" applyBorder="1" applyAlignment="1" applyProtection="1">
      <alignment horizontal="center" vertical="center"/>
      <protection locked="0"/>
    </xf>
    <xf numFmtId="1" fontId="29" fillId="0" borderId="0" xfId="0" applyNumberFormat="1" applyFont="1" applyAlignment="1">
      <alignment horizontal="left"/>
    </xf>
    <xf numFmtId="1" fontId="0" fillId="0" borderId="46" xfId="0" applyNumberFormat="1" applyBorder="1"/>
    <xf numFmtId="1" fontId="0" fillId="0" borderId="86" xfId="0" applyNumberFormat="1" applyBorder="1" applyAlignment="1">
      <alignment horizontal="center" wrapText="1"/>
    </xf>
    <xf numFmtId="1" fontId="5" fillId="6" borderId="5" xfId="0" applyNumberFormat="1" applyFont="1" applyFill="1" applyBorder="1" applyAlignment="1" applyProtection="1">
      <alignment horizontal="center" vertical="center"/>
      <protection locked="0"/>
    </xf>
    <xf numFmtId="164" fontId="12" fillId="0" borderId="0" xfId="0" applyNumberFormat="1" applyFont="1" applyAlignment="1">
      <alignment horizontal="center"/>
    </xf>
    <xf numFmtId="164" fontId="0" fillId="0" borderId="0" xfId="0" applyNumberFormat="1"/>
    <xf numFmtId="164" fontId="7" fillId="5" borderId="45" xfId="0" applyNumberFormat="1" applyFont="1" applyFill="1" applyBorder="1"/>
    <xf numFmtId="164" fontId="0" fillId="0" borderId="53" xfId="0" applyNumberFormat="1" applyBorder="1" applyAlignment="1">
      <alignment horizontal="center"/>
    </xf>
    <xf numFmtId="164" fontId="0" fillId="0" borderId="84" xfId="0" applyNumberFormat="1" applyBorder="1" applyAlignment="1">
      <alignment horizontal="center" wrapText="1"/>
    </xf>
    <xf numFmtId="164" fontId="5" fillId="6" borderId="4" xfId="0" applyNumberFormat="1" applyFont="1" applyFill="1" applyBorder="1" applyAlignment="1" applyProtection="1">
      <alignment horizontal="center" vertical="center"/>
      <protection locked="0"/>
    </xf>
    <xf numFmtId="164" fontId="0" fillId="0" borderId="0" xfId="0" applyNumberFormat="1" applyAlignment="1">
      <alignment horizontal="right"/>
    </xf>
    <xf numFmtId="0" fontId="28" fillId="0" borderId="0" xfId="0" applyFont="1" applyAlignment="1">
      <alignment horizontal="center"/>
    </xf>
    <xf numFmtId="0" fontId="0" fillId="0" borderId="83" xfId="0" applyBorder="1" applyAlignment="1">
      <alignment horizontal="center" wrapText="1"/>
    </xf>
    <xf numFmtId="1" fontId="5" fillId="3" borderId="4" xfId="0" applyNumberFormat="1" applyFont="1" applyFill="1" applyBorder="1" applyAlignment="1" applyProtection="1">
      <alignment horizontal="center" vertical="center"/>
      <protection locked="0"/>
    </xf>
    <xf numFmtId="1" fontId="5" fillId="3" borderId="9" xfId="0" applyNumberFormat="1" applyFont="1" applyFill="1" applyBorder="1" applyAlignment="1" applyProtection="1">
      <alignment horizontal="center" vertical="center"/>
      <protection locked="0"/>
    </xf>
    <xf numFmtId="9" fontId="5" fillId="3" borderId="9" xfId="0" applyNumberFormat="1" applyFont="1" applyFill="1" applyBorder="1" applyAlignment="1" applyProtection="1">
      <alignment horizontal="center" vertical="center"/>
      <protection locked="0"/>
    </xf>
    <xf numFmtId="1" fontId="5" fillId="3" borderId="5" xfId="0" applyNumberFormat="1" applyFont="1" applyFill="1" applyBorder="1" applyAlignment="1" applyProtection="1">
      <alignment horizontal="center" vertical="center"/>
      <protection locked="0"/>
    </xf>
    <xf numFmtId="164" fontId="5" fillId="3" borderId="4"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5" xfId="0" applyFont="1" applyFill="1" applyBorder="1" applyAlignment="1" applyProtection="1">
      <alignment horizontal="center" wrapText="1"/>
      <protection locked="0"/>
    </xf>
    <xf numFmtId="0" fontId="10" fillId="0" borderId="0" xfId="0" applyFont="1" applyAlignment="1">
      <alignment horizontal="left" vertical="center" indent="2"/>
    </xf>
    <xf numFmtId="0" fontId="2" fillId="0" borderId="0" xfId="0" applyFont="1" applyAlignment="1">
      <alignment horizontal="center"/>
    </xf>
    <xf numFmtId="0" fontId="6" fillId="0" borderId="0" xfId="0" applyFont="1" applyAlignment="1">
      <alignment horizontal="left" vertical="center" indent="2"/>
    </xf>
    <xf numFmtId="0" fontId="0" fillId="0" borderId="2" xfId="0" applyBorder="1" applyAlignment="1">
      <alignment vertical="center"/>
    </xf>
    <xf numFmtId="0" fontId="0" fillId="0" borderId="4" xfId="0" applyBorder="1" applyAlignment="1">
      <alignment vertical="center"/>
    </xf>
    <xf numFmtId="0" fontId="0" fillId="0" borderId="4" xfId="0" applyBorder="1" applyAlignment="1">
      <alignment horizontal="left" vertical="center" wrapText="1"/>
    </xf>
    <xf numFmtId="0" fontId="2" fillId="0" borderId="0" xfId="0" applyFont="1" applyAlignment="1">
      <alignment horizontal="left" wrapText="1"/>
    </xf>
    <xf numFmtId="0" fontId="5" fillId="0" borderId="4" xfId="0" applyFont="1" applyBorder="1" applyAlignment="1">
      <alignment vertical="center"/>
    </xf>
    <xf numFmtId="0" fontId="0" fillId="0" borderId="4" xfId="0" applyBorder="1" applyAlignment="1">
      <alignment horizontal="left" vertical="center" indent="9"/>
    </xf>
    <xf numFmtId="0" fontId="2" fillId="0" borderId="5" xfId="0" applyFont="1" applyBorder="1" applyAlignment="1">
      <alignment horizontal="left"/>
    </xf>
    <xf numFmtId="0" fontId="2" fillId="0" borderId="6" xfId="0" applyFont="1" applyBorder="1" applyAlignment="1">
      <alignment vertical="center" wrapText="1"/>
    </xf>
    <xf numFmtId="0" fontId="2" fillId="0" borderId="7" xfId="0" applyFont="1" applyBorder="1" applyAlignment="1">
      <alignment horizontal="left"/>
    </xf>
    <xf numFmtId="0" fontId="13" fillId="0" borderId="0" xfId="0" applyFont="1" applyAlignment="1">
      <alignment horizontal="left"/>
    </xf>
    <xf numFmtId="0" fontId="7" fillId="0" borderId="0" xfId="0" applyFont="1" applyAlignment="1">
      <alignment horizontal="left"/>
    </xf>
    <xf numFmtId="0" fontId="15" fillId="0" borderId="0" xfId="0" applyFont="1" applyAlignment="1">
      <alignment vertical="center" wrapText="1"/>
    </xf>
    <xf numFmtId="16" fontId="2" fillId="0" borderId="0" xfId="0" applyNumberFormat="1" applyFont="1" applyAlignment="1">
      <alignment horizontal="left"/>
    </xf>
    <xf numFmtId="0" fontId="30" fillId="0" borderId="0" xfId="0" applyFont="1"/>
    <xf numFmtId="0" fontId="0" fillId="0" borderId="0" xfId="0" applyAlignment="1" applyProtection="1">
      <alignment horizontal="center"/>
      <protection locked="0"/>
    </xf>
    <xf numFmtId="166" fontId="0" fillId="3" borderId="21" xfId="0" applyNumberFormat="1" applyFill="1" applyBorder="1" applyProtection="1">
      <protection locked="0"/>
    </xf>
    <xf numFmtId="0" fontId="8" fillId="0" borderId="0" xfId="0" applyFont="1"/>
    <xf numFmtId="0" fontId="0" fillId="0" borderId="0" xfId="0" applyAlignment="1" applyProtection="1">
      <alignment wrapText="1"/>
      <protection locked="0"/>
    </xf>
    <xf numFmtId="0" fontId="0" fillId="0" borderId="9" xfId="0" applyBorder="1" applyAlignment="1">
      <alignment wrapText="1"/>
    </xf>
    <xf numFmtId="0" fontId="0" fillId="3" borderId="9" xfId="0" applyFill="1" applyBorder="1" applyAlignment="1" applyProtection="1">
      <alignment horizontal="center"/>
      <protection locked="0"/>
    </xf>
    <xf numFmtId="0" fontId="0" fillId="4" borderId="0" xfId="0" applyFill="1" applyAlignment="1">
      <alignment horizontal="center"/>
    </xf>
    <xf numFmtId="0" fontId="0" fillId="0" borderId="0" xfId="0" applyAlignment="1">
      <alignment horizontal="center"/>
    </xf>
    <xf numFmtId="0" fontId="32" fillId="0" borderId="53" xfId="0" applyFont="1" applyBorder="1" applyAlignment="1">
      <alignment horizontal="center"/>
    </xf>
    <xf numFmtId="0" fontId="0" fillId="0" borderId="76" xfId="0" applyBorder="1" applyAlignment="1">
      <alignment horizontal="center"/>
    </xf>
    <xf numFmtId="0" fontId="5" fillId="6" borderId="18" xfId="0" applyFont="1" applyFill="1" applyBorder="1" applyAlignment="1" applyProtection="1">
      <alignment horizontal="center"/>
      <protection locked="0"/>
    </xf>
    <xf numFmtId="0" fontId="5" fillId="3" borderId="18" xfId="0" applyFont="1" applyFill="1" applyBorder="1" applyAlignment="1" applyProtection="1">
      <alignment horizontal="center"/>
      <protection locked="0"/>
    </xf>
    <xf numFmtId="164" fontId="1" fillId="0" borderId="0" xfId="0" applyNumberFormat="1" applyFont="1"/>
    <xf numFmtId="1" fontId="1" fillId="0" borderId="9" xfId="0" applyNumberFormat="1" applyFont="1" applyBorder="1" applyAlignment="1">
      <alignment horizontal="center"/>
    </xf>
    <xf numFmtId="164" fontId="1" fillId="0" borderId="9" xfId="0" applyNumberFormat="1" applyFont="1" applyBorder="1" applyAlignment="1">
      <alignment horizontal="center"/>
    </xf>
    <xf numFmtId="171" fontId="0" fillId="3" borderId="9" xfId="0" applyNumberFormat="1" applyFill="1" applyBorder="1" applyAlignment="1" applyProtection="1">
      <alignment horizontal="center"/>
      <protection locked="0"/>
    </xf>
    <xf numFmtId="171" fontId="1" fillId="0" borderId="0" xfId="0" applyNumberFormat="1" applyFont="1" applyAlignment="1">
      <alignment horizontal="center"/>
    </xf>
    <xf numFmtId="0" fontId="34" fillId="4" borderId="0" xfId="0" applyFont="1" applyFill="1" applyProtection="1">
      <protection locked="0"/>
    </xf>
    <xf numFmtId="0" fontId="32" fillId="0" borderId="0" xfId="0" applyFont="1"/>
    <xf numFmtId="0" fontId="15" fillId="0" borderId="0" xfId="0" applyFont="1"/>
    <xf numFmtId="0" fontId="2" fillId="0" borderId="9" xfId="0" applyFont="1" applyBorder="1" applyAlignment="1">
      <alignment vertical="center" wrapText="1"/>
    </xf>
    <xf numFmtId="0" fontId="7" fillId="0" borderId="9" xfId="0" applyFont="1" applyBorder="1" applyAlignment="1">
      <alignment horizontal="center"/>
    </xf>
    <xf numFmtId="0" fontId="2" fillId="0" borderId="9" xfId="0" applyFont="1" applyBorder="1" applyAlignment="1">
      <alignment horizontal="left"/>
    </xf>
    <xf numFmtId="0" fontId="2" fillId="0" borderId="9" xfId="0" applyFont="1" applyBorder="1" applyAlignment="1">
      <alignment horizontal="center"/>
    </xf>
    <xf numFmtId="0" fontId="2" fillId="0" borderId="9" xfId="0" applyFont="1" applyBorder="1"/>
    <xf numFmtId="0" fontId="8" fillId="0" borderId="9" xfId="0" applyFont="1" applyBorder="1" applyAlignment="1">
      <alignment vertical="center" wrapText="1"/>
    </xf>
    <xf numFmtId="0" fontId="0" fillId="3" borderId="9" xfId="0" applyFill="1" applyBorder="1" applyAlignment="1" applyProtection="1">
      <alignment horizontal="left" wrapText="1" shrinkToFit="1"/>
      <protection locked="0"/>
    </xf>
    <xf numFmtId="0" fontId="0" fillId="3" borderId="9" xfId="0" applyFill="1" applyBorder="1" applyAlignment="1" applyProtection="1">
      <alignment horizontal="left" wrapText="1"/>
      <protection locked="0"/>
    </xf>
    <xf numFmtId="0" fontId="0" fillId="0" borderId="9" xfId="0" applyBorder="1" applyAlignment="1">
      <alignment vertical="center" wrapText="1"/>
    </xf>
    <xf numFmtId="0" fontId="0" fillId="3" borderId="9" xfId="0" applyFill="1" applyBorder="1" applyAlignment="1" applyProtection="1">
      <alignment horizontal="left"/>
      <protection locked="0"/>
    </xf>
    <xf numFmtId="0" fontId="0" fillId="0" borderId="9" xfId="0" applyBorder="1" applyAlignment="1">
      <alignment horizontal="left"/>
    </xf>
    <xf numFmtId="0" fontId="0" fillId="0" borderId="9" xfId="0" applyBorder="1" applyAlignment="1">
      <alignment horizontal="center"/>
    </xf>
    <xf numFmtId="16" fontId="0" fillId="3" borderId="9" xfId="0" applyNumberFormat="1" applyFill="1" applyBorder="1" applyAlignment="1" applyProtection="1">
      <alignment horizontal="center"/>
      <protection locked="0"/>
    </xf>
    <xf numFmtId="164" fontId="0" fillId="0" borderId="9" xfId="0" applyNumberFormat="1" applyBorder="1" applyAlignment="1">
      <alignment horizontal="center"/>
    </xf>
    <xf numFmtId="165" fontId="7" fillId="0" borderId="9" xfId="0" applyNumberFormat="1" applyFont="1" applyBorder="1" applyAlignment="1">
      <alignment horizontal="center"/>
    </xf>
    <xf numFmtId="0" fontId="0" fillId="0" borderId="9" xfId="0" applyBorder="1" applyAlignment="1">
      <alignment horizontal="left" vertical="center" wrapText="1"/>
    </xf>
    <xf numFmtId="0" fontId="7" fillId="0" borderId="0" xfId="0" applyFont="1" applyAlignment="1">
      <alignment horizontal="center"/>
    </xf>
    <xf numFmtId="166" fontId="5" fillId="4" borderId="9" xfId="0" applyNumberFormat="1" applyFont="1" applyFill="1" applyBorder="1"/>
    <xf numFmtId="166" fontId="5" fillId="0" borderId="9" xfId="0" applyNumberFormat="1" applyFont="1" applyBorder="1"/>
    <xf numFmtId="166" fontId="5" fillId="4" borderId="9" xfId="0" applyNumberFormat="1" applyFont="1" applyFill="1" applyBorder="1" applyProtection="1">
      <protection locked="0"/>
    </xf>
    <xf numFmtId="166" fontId="23" fillId="4" borderId="9" xfId="0" applyNumberFormat="1" applyFont="1" applyFill="1" applyBorder="1"/>
    <xf numFmtId="0" fontId="23" fillId="4" borderId="9" xfId="0" applyFont="1" applyFill="1" applyBorder="1" applyAlignment="1">
      <alignment horizontal="left"/>
    </xf>
    <xf numFmtId="1" fontId="0" fillId="0" borderId="9" xfId="0" applyNumberFormat="1" applyBorder="1" applyAlignment="1">
      <alignment horizontal="left"/>
    </xf>
    <xf numFmtId="1" fontId="5" fillId="4" borderId="9" xfId="0" applyNumberFormat="1" applyFont="1" applyFill="1" applyBorder="1"/>
    <xf numFmtId="0" fontId="12" fillId="0" borderId="0" xfId="0" applyFont="1"/>
    <xf numFmtId="0" fontId="21" fillId="0" borderId="0" xfId="0" applyFont="1"/>
    <xf numFmtId="172" fontId="0" fillId="3" borderId="9" xfId="0" applyNumberFormat="1" applyFill="1" applyBorder="1" applyAlignment="1" applyProtection="1">
      <alignment horizontal="center"/>
      <protection locked="0"/>
    </xf>
    <xf numFmtId="0" fontId="11" fillId="0" borderId="0" xfId="0" applyFont="1" applyAlignment="1">
      <alignment horizontal="left"/>
    </xf>
    <xf numFmtId="170" fontId="0" fillId="0" borderId="9" xfId="0" applyNumberFormat="1" applyBorder="1" applyAlignment="1">
      <alignment horizontal="center"/>
    </xf>
    <xf numFmtId="171" fontId="0" fillId="0" borderId="0" xfId="0" applyNumberFormat="1" applyAlignment="1">
      <alignment horizontal="center"/>
    </xf>
    <xf numFmtId="171" fontId="1" fillId="0" borderId="9" xfId="0" applyNumberFormat="1" applyFont="1" applyBorder="1" applyAlignment="1">
      <alignment horizontal="center"/>
    </xf>
    <xf numFmtId="172" fontId="0" fillId="0" borderId="0" xfId="0" applyNumberFormat="1" applyAlignment="1" applyProtection="1">
      <alignment horizontal="center"/>
      <protection locked="0"/>
    </xf>
    <xf numFmtId="0" fontId="15" fillId="0" borderId="0" xfId="0" applyFont="1" applyAlignment="1">
      <alignment horizontal="center" vertical="center" wrapText="1"/>
    </xf>
    <xf numFmtId="0" fontId="5" fillId="3" borderId="52" xfId="0" applyFont="1" applyFill="1" applyBorder="1" applyAlignment="1" applyProtection="1">
      <alignment horizontal="center"/>
      <protection locked="0"/>
    </xf>
    <xf numFmtId="1" fontId="0" fillId="3" borderId="9" xfId="0" applyNumberFormat="1" applyFill="1" applyBorder="1" applyAlignment="1" applyProtection="1">
      <alignment horizontal="center"/>
      <protection locked="0"/>
    </xf>
    <xf numFmtId="0" fontId="1" fillId="0" borderId="9" xfId="0" applyFont="1" applyBorder="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xf>
    <xf numFmtId="0" fontId="0" fillId="2" borderId="0" xfId="0" applyFill="1"/>
    <xf numFmtId="0" fontId="37" fillId="0" borderId="9" xfId="0" applyFont="1" applyBorder="1" applyAlignment="1">
      <alignment vertical="center" wrapText="1"/>
    </xf>
    <xf numFmtId="0" fontId="0" fillId="0" borderId="0" xfId="0" applyAlignment="1">
      <alignment vertical="center" wrapText="1"/>
    </xf>
    <xf numFmtId="0" fontId="1" fillId="0" borderId="9" xfId="0" applyFont="1" applyBorder="1" applyAlignment="1">
      <alignment vertical="center" wrapText="1"/>
    </xf>
    <xf numFmtId="165" fontId="1" fillId="0" borderId="9" xfId="0" applyNumberFormat="1" applyFont="1" applyBorder="1" applyAlignment="1">
      <alignment horizontal="center"/>
    </xf>
    <xf numFmtId="165" fontId="7" fillId="0" borderId="0" xfId="0" applyNumberFormat="1" applyFont="1" applyAlignment="1">
      <alignment horizontal="center"/>
    </xf>
    <xf numFmtId="165" fontId="7" fillId="0" borderId="0" xfId="0" applyNumberFormat="1" applyFont="1" applyAlignment="1">
      <alignment horizontal="center" wrapText="1"/>
    </xf>
    <xf numFmtId="165" fontId="1" fillId="0" borderId="0" xfId="0" applyNumberFormat="1" applyFont="1" applyAlignment="1">
      <alignment horizontal="center"/>
    </xf>
    <xf numFmtId="0" fontId="0" fillId="0" borderId="61" xfId="0" applyBorder="1"/>
    <xf numFmtId="170" fontId="7" fillId="0" borderId="0" xfId="0" applyNumberFormat="1" applyFont="1" applyAlignment="1">
      <alignment horizontal="center"/>
    </xf>
    <xf numFmtId="1" fontId="5" fillId="0" borderId="9" xfId="0" applyNumberFormat="1" applyFont="1" applyBorder="1" applyAlignment="1">
      <alignment horizontal="center"/>
    </xf>
    <xf numFmtId="1" fontId="5" fillId="0" borderId="26" xfId="0" applyNumberFormat="1" applyFont="1" applyBorder="1" applyAlignment="1">
      <alignment horizontal="center"/>
    </xf>
    <xf numFmtId="164" fontId="5" fillId="4" borderId="9" xfId="0" applyNumberFormat="1" applyFont="1" applyFill="1" applyBorder="1" applyAlignment="1">
      <alignment horizontal="center"/>
    </xf>
    <xf numFmtId="164" fontId="5" fillId="0" borderId="5" xfId="0" applyNumberFormat="1" applyFont="1" applyBorder="1" applyAlignment="1">
      <alignment horizontal="center"/>
    </xf>
    <xf numFmtId="2" fontId="5" fillId="0" borderId="5" xfId="0" applyNumberFormat="1" applyFont="1" applyBorder="1" applyAlignment="1">
      <alignment horizontal="center"/>
    </xf>
    <xf numFmtId="2" fontId="5" fillId="0" borderId="7" xfId="0" applyNumberFormat="1" applyFont="1" applyBorder="1" applyAlignment="1">
      <alignment horizontal="center"/>
    </xf>
    <xf numFmtId="0" fontId="20" fillId="0" borderId="2" xfId="0" applyFont="1" applyBorder="1"/>
    <xf numFmtId="0" fontId="20" fillId="0" borderId="26" xfId="0" applyFont="1" applyBorder="1" applyAlignment="1">
      <alignment horizontal="center"/>
    </xf>
    <xf numFmtId="0" fontId="38" fillId="0" borderId="0" xfId="0" applyFont="1"/>
    <xf numFmtId="0" fontId="38" fillId="0" borderId="14" xfId="0" applyFont="1" applyBorder="1"/>
    <xf numFmtId="170" fontId="5" fillId="0" borderId="43" xfId="1" applyNumberFormat="1" applyFont="1" applyFill="1" applyBorder="1" applyAlignment="1" applyProtection="1">
      <alignment horizontal="center"/>
    </xf>
    <xf numFmtId="7" fontId="5" fillId="0" borderId="43" xfId="1" applyNumberFormat="1" applyFont="1" applyFill="1" applyBorder="1" applyAlignment="1" applyProtection="1">
      <alignment horizontal="center"/>
    </xf>
    <xf numFmtId="7" fontId="5" fillId="0" borderId="43" xfId="1" applyNumberFormat="1" applyFont="1" applyFill="1" applyBorder="1" applyAlignment="1" applyProtection="1"/>
    <xf numFmtId="168" fontId="5" fillId="0" borderId="52" xfId="1" applyFont="1" applyFill="1" applyBorder="1" applyAlignment="1" applyProtection="1">
      <alignment horizontal="center"/>
    </xf>
    <xf numFmtId="0" fontId="0" fillId="3" borderId="65" xfId="0" applyFill="1" applyBorder="1" applyProtection="1">
      <protection locked="0"/>
    </xf>
    <xf numFmtId="0" fontId="0" fillId="3" borderId="66" xfId="0" applyFill="1" applyBorder="1" applyProtection="1">
      <protection locked="0"/>
    </xf>
    <xf numFmtId="0" fontId="0" fillId="3" borderId="77" xfId="0" applyFill="1" applyBorder="1" applyProtection="1">
      <protection locked="0"/>
    </xf>
    <xf numFmtId="0" fontId="0" fillId="3" borderId="68" xfId="0" applyFill="1" applyBorder="1" applyProtection="1">
      <protection locked="0"/>
    </xf>
    <xf numFmtId="0" fontId="0" fillId="3" borderId="69" xfId="0" applyFill="1" applyBorder="1" applyProtection="1">
      <protection locked="0"/>
    </xf>
    <xf numFmtId="0" fontId="0" fillId="3" borderId="70" xfId="0" applyFill="1" applyBorder="1" applyProtection="1">
      <protection locked="0"/>
    </xf>
    <xf numFmtId="0" fontId="0" fillId="3" borderId="71" xfId="0" applyFill="1" applyBorder="1" applyProtection="1">
      <protection locked="0"/>
    </xf>
    <xf numFmtId="0" fontId="0" fillId="3" borderId="72" xfId="0" applyFill="1" applyBorder="1" applyProtection="1">
      <protection locked="0"/>
    </xf>
    <xf numFmtId="167" fontId="5" fillId="3" borderId="42" xfId="0" applyNumberFormat="1" applyFont="1" applyFill="1" applyBorder="1" applyAlignment="1" applyProtection="1">
      <alignment horizontal="right"/>
      <protection locked="0"/>
    </xf>
    <xf numFmtId="0" fontId="20" fillId="0" borderId="15" xfId="0" applyFont="1" applyBorder="1" applyAlignment="1">
      <alignment horizontal="center"/>
    </xf>
    <xf numFmtId="0" fontId="20" fillId="0" borderId="6" xfId="0" applyFont="1" applyBorder="1"/>
    <xf numFmtId="0" fontId="19" fillId="0" borderId="0" xfId="0" applyFont="1"/>
    <xf numFmtId="167" fontId="19" fillId="0" borderId="0" xfId="0" applyNumberFormat="1" applyFont="1" applyAlignment="1">
      <alignment horizontal="right"/>
    </xf>
    <xf numFmtId="0" fontId="5" fillId="0" borderId="0" xfId="0" applyFont="1" applyAlignment="1">
      <alignment horizontal="center"/>
    </xf>
    <xf numFmtId="166" fontId="23" fillId="0" borderId="0" xfId="0" applyNumberFormat="1" applyFont="1" applyAlignment="1">
      <alignment horizontal="center"/>
    </xf>
    <xf numFmtId="0" fontId="20" fillId="0" borderId="0" xfId="0" applyFont="1"/>
    <xf numFmtId="0" fontId="20" fillId="0" borderId="0" xfId="0" applyFont="1" applyAlignment="1">
      <alignment horizontal="center"/>
    </xf>
    <xf numFmtId="1" fontId="5" fillId="0" borderId="0" xfId="0" applyNumberFormat="1" applyFont="1" applyAlignment="1">
      <alignment horizontal="center"/>
    </xf>
    <xf numFmtId="2" fontId="5" fillId="0" borderId="0" xfId="0" applyNumberFormat="1" applyFont="1" applyAlignment="1">
      <alignment horizontal="center"/>
    </xf>
    <xf numFmtId="1" fontId="5" fillId="0" borderId="0" xfId="0" applyNumberFormat="1" applyFont="1"/>
    <xf numFmtId="0" fontId="0" fillId="3" borderId="0" xfId="0" applyFill="1" applyProtection="1">
      <protection locked="0"/>
    </xf>
    <xf numFmtId="166" fontId="5" fillId="4" borderId="5" xfId="0" applyNumberFormat="1" applyFont="1" applyFill="1" applyBorder="1"/>
    <xf numFmtId="166" fontId="23" fillId="4" borderId="17" xfId="0" applyNumberFormat="1" applyFont="1" applyFill="1" applyBorder="1"/>
    <xf numFmtId="166" fontId="23" fillId="4" borderId="7" xfId="0" applyNumberFormat="1" applyFont="1" applyFill="1" applyBorder="1"/>
    <xf numFmtId="166" fontId="23" fillId="4" borderId="27" xfId="0" applyNumberFormat="1" applyFont="1" applyFill="1" applyBorder="1"/>
    <xf numFmtId="0" fontId="0" fillId="0" borderId="74" xfId="0" applyBorder="1"/>
    <xf numFmtId="0" fontId="0" fillId="3" borderId="31" xfId="0" applyFill="1" applyBorder="1" applyProtection="1">
      <protection locked="0"/>
    </xf>
    <xf numFmtId="0" fontId="0" fillId="3" borderId="75" xfId="0" applyFill="1" applyBorder="1" applyProtection="1">
      <protection locked="0"/>
    </xf>
    <xf numFmtId="0" fontId="21" fillId="4" borderId="11" xfId="0" applyFont="1" applyFill="1" applyBorder="1"/>
    <xf numFmtId="0" fontId="5" fillId="4" borderId="11" xfId="0" applyFont="1" applyFill="1" applyBorder="1"/>
    <xf numFmtId="0" fontId="5" fillId="3" borderId="29" xfId="0" applyFont="1" applyFill="1" applyBorder="1" applyProtection="1">
      <protection locked="0"/>
    </xf>
    <xf numFmtId="0" fontId="5" fillId="4" borderId="31" xfId="0" applyFont="1" applyFill="1" applyBorder="1"/>
    <xf numFmtId="0" fontId="5" fillId="4" borderId="63" xfId="0" applyFont="1" applyFill="1" applyBorder="1"/>
    <xf numFmtId="0" fontId="19" fillId="5" borderId="94" xfId="0" applyFont="1" applyFill="1" applyBorder="1" applyAlignment="1">
      <alignment horizontal="left"/>
    </xf>
    <xf numFmtId="0" fontId="20" fillId="0" borderId="95" xfId="0" applyFont="1" applyBorder="1"/>
    <xf numFmtId="0" fontId="0" fillId="0" borderId="96" xfId="0" applyBorder="1"/>
    <xf numFmtId="0" fontId="0" fillId="0" borderId="79" xfId="0" applyBorder="1"/>
    <xf numFmtId="0" fontId="0" fillId="3" borderId="79" xfId="0" applyFill="1" applyBorder="1" applyProtection="1">
      <protection locked="0"/>
    </xf>
    <xf numFmtId="0" fontId="0" fillId="3" borderId="97" xfId="0" applyFill="1" applyBorder="1" applyProtection="1">
      <protection locked="0"/>
    </xf>
    <xf numFmtId="0" fontId="21" fillId="4" borderId="95" xfId="0" applyFont="1" applyFill="1" applyBorder="1"/>
    <xf numFmtId="0" fontId="22" fillId="4" borderId="95" xfId="0" applyFont="1" applyFill="1" applyBorder="1"/>
    <xf numFmtId="0" fontId="5" fillId="4" borderId="96" xfId="0" applyFont="1" applyFill="1" applyBorder="1" applyProtection="1">
      <protection locked="0"/>
    </xf>
    <xf numFmtId="0" fontId="5" fillId="4" borderId="79" xfId="0" applyFont="1" applyFill="1" applyBorder="1" applyProtection="1">
      <protection locked="0"/>
    </xf>
    <xf numFmtId="0" fontId="23" fillId="4" borderId="79" xfId="0" applyFont="1" applyFill="1" applyBorder="1"/>
    <xf numFmtId="0" fontId="23" fillId="4" borderId="98" xfId="0" applyFont="1" applyFill="1" applyBorder="1"/>
    <xf numFmtId="0" fontId="16" fillId="4" borderId="0" xfId="0" applyFont="1" applyFill="1" applyProtection="1">
      <protection locked="0"/>
    </xf>
    <xf numFmtId="1" fontId="0" fillId="0" borderId="9" xfId="0" applyNumberFormat="1" applyBorder="1" applyAlignment="1">
      <alignment horizontal="center" vertical="center"/>
    </xf>
    <xf numFmtId="170" fontId="0" fillId="3" borderId="9" xfId="0" applyNumberFormat="1" applyFill="1" applyBorder="1" applyAlignment="1" applyProtection="1">
      <alignment horizontal="center"/>
      <protection locked="0"/>
    </xf>
    <xf numFmtId="0" fontId="39" fillId="0" borderId="9" xfId="0" applyFont="1" applyBorder="1" applyAlignment="1">
      <alignment horizontal="center"/>
    </xf>
    <xf numFmtId="0" fontId="40" fillId="0" borderId="0" xfId="0" applyFont="1"/>
    <xf numFmtId="0" fontId="18" fillId="0" borderId="0" xfId="0" applyFont="1" applyAlignment="1">
      <alignment horizontal="left"/>
    </xf>
    <xf numFmtId="0" fontId="29" fillId="0" borderId="0" xfId="0" applyFont="1" applyAlignment="1">
      <alignment horizontal="center" wrapText="1"/>
    </xf>
    <xf numFmtId="0" fontId="33" fillId="0" borderId="0" xfId="0" applyFont="1" applyAlignment="1">
      <alignment horizontal="right"/>
    </xf>
    <xf numFmtId="0" fontId="0" fillId="0" borderId="0" xfId="0" applyAlignment="1">
      <alignment vertical="top" wrapText="1"/>
    </xf>
    <xf numFmtId="171" fontId="0" fillId="0" borderId="9" xfId="0" applyNumberFormat="1" applyBorder="1" applyAlignment="1">
      <alignment horizontal="center" wrapText="1"/>
    </xf>
    <xf numFmtId="0" fontId="0" fillId="0" borderId="9" xfId="0" applyBorder="1" applyAlignment="1">
      <alignment horizontal="center" vertical="top" wrapText="1"/>
    </xf>
    <xf numFmtId="9" fontId="0" fillId="0" borderId="0" xfId="0" applyNumberFormat="1" applyAlignment="1">
      <alignment horizontal="right"/>
    </xf>
    <xf numFmtId="0" fontId="0" fillId="0" borderId="9" xfId="0" applyBorder="1" applyAlignment="1">
      <alignment horizontal="center" vertical="top"/>
    </xf>
    <xf numFmtId="0" fontId="36" fillId="0" borderId="0" xfId="0" applyFont="1"/>
    <xf numFmtId="0" fontId="0" fillId="3" borderId="9" xfId="0" applyFill="1" applyBorder="1" applyAlignment="1" applyProtection="1">
      <alignment horizontal="left" vertical="top" wrapText="1"/>
      <protection locked="0"/>
    </xf>
    <xf numFmtId="0" fontId="0" fillId="3" borderId="0" xfId="0" applyFill="1" applyAlignment="1" applyProtection="1">
      <alignment horizontal="center"/>
      <protection locked="0"/>
    </xf>
    <xf numFmtId="0" fontId="0" fillId="0" borderId="0" xfId="0" applyProtection="1">
      <protection locked="0"/>
    </xf>
    <xf numFmtId="1" fontId="15" fillId="0" borderId="0" xfId="0" applyNumberFormat="1" applyFont="1" applyAlignment="1">
      <alignment horizontal="center" vertical="center" wrapText="1"/>
    </xf>
    <xf numFmtId="1" fontId="2" fillId="0" borderId="0" xfId="0" applyNumberFormat="1" applyFont="1"/>
    <xf numFmtId="0" fontId="18" fillId="0" borderId="0" xfId="0" applyFont="1" applyAlignment="1">
      <alignment horizontal="center"/>
    </xf>
    <xf numFmtId="0" fontId="13" fillId="0" borderId="0" xfId="0" applyFont="1" applyAlignment="1">
      <alignment horizontal="center"/>
    </xf>
    <xf numFmtId="0" fontId="0" fillId="0" borderId="9" xfId="0" applyBorder="1" applyAlignment="1">
      <alignment horizontal="left" vertical="top" wrapText="1"/>
    </xf>
    <xf numFmtId="0" fontId="13" fillId="0" borderId="0" xfId="0" applyFont="1" applyAlignment="1">
      <alignment horizontal="left" wrapText="1"/>
    </xf>
    <xf numFmtId="0" fontId="0" fillId="0" borderId="9" xfId="0" applyBorder="1" applyAlignment="1">
      <alignment horizontal="left" wrapText="1"/>
    </xf>
    <xf numFmtId="0" fontId="0" fillId="0" borderId="9" xfId="0" applyBorder="1" applyAlignment="1">
      <alignment vertical="top" wrapText="1"/>
    </xf>
    <xf numFmtId="173" fontId="0" fillId="3" borderId="91" xfId="0" applyNumberFormat="1" applyFill="1" applyBorder="1" applyAlignment="1" applyProtection="1">
      <alignment horizontal="left"/>
      <protection locked="0"/>
    </xf>
    <xf numFmtId="173" fontId="0" fillId="3" borderId="92" xfId="0" applyNumberFormat="1" applyFill="1" applyBorder="1" applyAlignment="1" applyProtection="1">
      <alignment horizontal="left"/>
      <protection locked="0"/>
    </xf>
    <xf numFmtId="173" fontId="0" fillId="3" borderId="93" xfId="0" applyNumberFormat="1" applyFill="1" applyBorder="1" applyAlignment="1" applyProtection="1">
      <alignment horizontal="left"/>
      <protection locked="0"/>
    </xf>
    <xf numFmtId="0" fontId="29" fillId="0" borderId="0" xfId="0" applyFont="1" applyAlignment="1">
      <alignment horizontal="center" wrapText="1"/>
    </xf>
    <xf numFmtId="0" fontId="0" fillId="3" borderId="91" xfId="0" applyFill="1" applyBorder="1" applyAlignment="1" applyProtection="1">
      <alignment horizontal="left"/>
      <protection locked="0"/>
    </xf>
    <xf numFmtId="0" fontId="0" fillId="3" borderId="92" xfId="0" applyFill="1" applyBorder="1" applyAlignment="1" applyProtection="1">
      <alignment horizontal="left"/>
      <protection locked="0"/>
    </xf>
    <xf numFmtId="0" fontId="0" fillId="3" borderId="93" xfId="0" applyFill="1" applyBorder="1" applyAlignment="1" applyProtection="1">
      <alignment horizontal="left"/>
      <protection locked="0"/>
    </xf>
    <xf numFmtId="0" fontId="43" fillId="0" borderId="0" xfId="0" applyFont="1" applyAlignment="1">
      <alignment horizontal="center" wrapText="1"/>
    </xf>
    <xf numFmtId="0" fontId="42" fillId="3" borderId="91" xfId="0" applyFont="1" applyFill="1" applyBorder="1" applyAlignment="1" applyProtection="1">
      <alignment horizontal="left"/>
      <protection locked="0"/>
    </xf>
    <xf numFmtId="0" fontId="42" fillId="3" borderId="92" xfId="0" applyFont="1" applyFill="1" applyBorder="1" applyAlignment="1" applyProtection="1">
      <alignment horizontal="left"/>
      <protection locked="0"/>
    </xf>
    <xf numFmtId="0" fontId="42" fillId="3" borderId="93" xfId="0" applyFont="1" applyFill="1" applyBorder="1" applyAlignment="1" applyProtection="1">
      <alignment horizontal="left"/>
      <protection locked="0"/>
    </xf>
    <xf numFmtId="0" fontId="2" fillId="3" borderId="91" xfId="0" applyFont="1" applyFill="1" applyBorder="1" applyAlignment="1" applyProtection="1">
      <alignment horizontal="left" vertical="top" wrapText="1"/>
      <protection locked="0"/>
    </xf>
    <xf numFmtId="0" fontId="2" fillId="3" borderId="92" xfId="0" applyFont="1" applyFill="1" applyBorder="1" applyAlignment="1" applyProtection="1">
      <alignment horizontal="left" vertical="top" wrapText="1"/>
      <protection locked="0"/>
    </xf>
    <xf numFmtId="0" fontId="2" fillId="3" borderId="93" xfId="0" applyFont="1" applyFill="1" applyBorder="1" applyAlignment="1" applyProtection="1">
      <alignment horizontal="left" vertical="top" wrapText="1"/>
      <protection locked="0"/>
    </xf>
    <xf numFmtId="0" fontId="33" fillId="0" borderId="0" xfId="0" applyFont="1" applyAlignment="1">
      <alignment horizontal="left" vertical="top" wrapText="1"/>
    </xf>
    <xf numFmtId="0" fontId="0" fillId="3" borderId="87" xfId="0" applyFill="1" applyBorder="1" applyAlignment="1" applyProtection="1">
      <alignment horizontal="left" vertical="top" wrapText="1"/>
      <protection locked="0"/>
    </xf>
    <xf numFmtId="0" fontId="0" fillId="3" borderId="88" xfId="0" applyFill="1" applyBorder="1" applyAlignment="1" applyProtection="1">
      <alignment horizontal="left" vertical="top" wrapText="1"/>
      <protection locked="0"/>
    </xf>
    <xf numFmtId="0" fontId="0" fillId="3" borderId="89" xfId="0" applyFill="1" applyBorder="1" applyAlignment="1" applyProtection="1">
      <alignment horizontal="left" vertical="top" wrapText="1"/>
      <protection locked="0"/>
    </xf>
    <xf numFmtId="0" fontId="12" fillId="0" borderId="0" xfId="0" applyFont="1" applyAlignment="1">
      <alignment horizontal="left" vertical="center" wrapText="1"/>
    </xf>
    <xf numFmtId="0" fontId="33" fillId="0" borderId="0" xfId="0" applyFont="1" applyAlignment="1">
      <alignment horizontal="left" vertical="center" wrapText="1"/>
    </xf>
    <xf numFmtId="0" fontId="0" fillId="0" borderId="9" xfId="0"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vertical="center" wrapText="1"/>
    </xf>
    <xf numFmtId="0" fontId="15" fillId="0" borderId="58" xfId="0" applyFont="1" applyBorder="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center" wrapText="1"/>
    </xf>
    <xf numFmtId="0" fontId="7" fillId="0" borderId="0" xfId="0" applyFont="1" applyAlignment="1">
      <alignment horizontal="center"/>
    </xf>
    <xf numFmtId="0" fontId="0" fillId="3" borderId="9" xfId="0" applyFill="1" applyBorder="1" applyAlignment="1" applyProtection="1">
      <alignment horizontal="left" wrapText="1"/>
      <protection locked="0"/>
    </xf>
    <xf numFmtId="0" fontId="0" fillId="0" borderId="9" xfId="0" applyBorder="1" applyAlignment="1">
      <alignment horizontal="center"/>
    </xf>
    <xf numFmtId="0" fontId="14" fillId="0" borderId="0" xfId="0" applyFont="1"/>
    <xf numFmtId="0" fontId="1" fillId="0" borderId="0" xfId="0" applyFont="1" applyAlignment="1">
      <alignment horizontal="left" vertical="top"/>
    </xf>
    <xf numFmtId="0" fontId="0" fillId="0" borderId="9" xfId="0" applyBorder="1" applyAlignment="1">
      <alignment horizontal="right" vertical="center"/>
    </xf>
    <xf numFmtId="0" fontId="0" fillId="0" borderId="9" xfId="0" applyBorder="1" applyAlignment="1">
      <alignment horizontal="right"/>
    </xf>
    <xf numFmtId="0" fontId="0" fillId="0" borderId="9" xfId="0" applyBorder="1"/>
    <xf numFmtId="0" fontId="26" fillId="5" borderId="10" xfId="0" applyFont="1" applyFill="1" applyBorder="1" applyAlignment="1">
      <alignment horizontal="center"/>
    </xf>
    <xf numFmtId="0" fontId="26" fillId="5" borderId="44" xfId="0" applyFont="1" applyFill="1" applyBorder="1" applyAlignment="1">
      <alignment horizontal="center"/>
    </xf>
    <xf numFmtId="0" fontId="26" fillId="5" borderId="28" xfId="0" applyFont="1" applyFill="1" applyBorder="1" applyAlignment="1">
      <alignment horizontal="center"/>
    </xf>
    <xf numFmtId="0" fontId="19" fillId="0" borderId="53" xfId="0" applyFont="1" applyBorder="1" applyAlignment="1">
      <alignment horizontal="left"/>
    </xf>
    <xf numFmtId="0" fontId="19" fillId="0" borderId="45" xfId="0" applyFont="1" applyBorder="1" applyAlignment="1">
      <alignment horizontal="left"/>
    </xf>
    <xf numFmtId="0" fontId="19" fillId="0" borderId="50" xfId="0" applyFont="1" applyBorder="1" applyAlignment="1">
      <alignment horizontal="left"/>
    </xf>
    <xf numFmtId="0" fontId="5" fillId="0" borderId="35" xfId="0" applyFont="1" applyBorder="1" applyAlignment="1">
      <alignment horizontal="center"/>
    </xf>
    <xf numFmtId="0" fontId="5" fillId="0" borderId="50" xfId="0" applyFont="1" applyBorder="1" applyAlignment="1">
      <alignment horizontal="center"/>
    </xf>
    <xf numFmtId="0" fontId="19" fillId="0" borderId="35" xfId="0" applyFont="1" applyBorder="1" applyAlignment="1">
      <alignment horizontal="left"/>
    </xf>
    <xf numFmtId="0" fontId="5" fillId="3" borderId="55" xfId="0" applyFont="1" applyFill="1" applyBorder="1" applyAlignment="1" applyProtection="1">
      <alignment horizontal="center"/>
      <protection locked="0"/>
    </xf>
    <xf numFmtId="0" fontId="5" fillId="3" borderId="51" xfId="0" applyFont="1" applyFill="1" applyBorder="1" applyAlignment="1" applyProtection="1">
      <alignment horizontal="center"/>
      <protection locked="0"/>
    </xf>
    <xf numFmtId="0" fontId="5" fillId="3" borderId="31" xfId="0" applyFont="1" applyFill="1" applyBorder="1" applyAlignment="1" applyProtection="1">
      <alignment horizontal="center"/>
      <protection locked="0"/>
    </xf>
    <xf numFmtId="0" fontId="5" fillId="3" borderId="59" xfId="0" applyFont="1" applyFill="1" applyBorder="1" applyAlignment="1" applyProtection="1">
      <alignment horizontal="center"/>
      <protection locked="0"/>
    </xf>
    <xf numFmtId="0" fontId="5" fillId="3" borderId="52" xfId="0" applyFont="1" applyFill="1" applyBorder="1" applyAlignment="1" applyProtection="1">
      <alignment horizontal="center"/>
      <protection locked="0"/>
    </xf>
    <xf numFmtId="0" fontId="5" fillId="3" borderId="63" xfId="0" applyFont="1" applyFill="1" applyBorder="1" applyAlignment="1" applyProtection="1">
      <alignment horizontal="center"/>
      <protection locked="0"/>
    </xf>
    <xf numFmtId="0" fontId="5" fillId="3" borderId="50" xfId="0" applyFont="1" applyFill="1" applyBorder="1" applyAlignment="1" applyProtection="1">
      <alignment horizontal="center"/>
      <protection locked="0"/>
    </xf>
    <xf numFmtId="0" fontId="5" fillId="3" borderId="36" xfId="0" applyFont="1" applyFill="1" applyBorder="1" applyAlignment="1" applyProtection="1">
      <alignment horizontal="center"/>
      <protection locked="0"/>
    </xf>
    <xf numFmtId="0" fontId="19" fillId="4" borderId="35" xfId="0" applyFont="1" applyFill="1" applyBorder="1" applyAlignment="1">
      <alignment horizontal="left"/>
    </xf>
    <xf numFmtId="0" fontId="19" fillId="4" borderId="50" xfId="0" applyFont="1" applyFill="1" applyBorder="1" applyAlignment="1">
      <alignment horizontal="left"/>
    </xf>
    <xf numFmtId="0" fontId="5" fillId="3" borderId="50"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74" xfId="0" applyFont="1" applyFill="1" applyBorder="1" applyAlignment="1" applyProtection="1">
      <alignment horizontal="left"/>
      <protection locked="0"/>
    </xf>
    <xf numFmtId="0" fontId="5" fillId="0" borderId="18" xfId="0" applyFont="1" applyBorder="1" applyAlignment="1">
      <alignment horizontal="center"/>
    </xf>
    <xf numFmtId="0" fontId="5" fillId="0" borderId="51" xfId="0" applyFont="1" applyBorder="1" applyAlignment="1">
      <alignment horizontal="center"/>
    </xf>
    <xf numFmtId="0" fontId="5" fillId="4" borderId="50" xfId="0" applyFont="1" applyFill="1" applyBorder="1" applyAlignment="1">
      <alignment horizontal="center"/>
    </xf>
    <xf numFmtId="0" fontId="5" fillId="3" borderId="57" xfId="0" applyFont="1" applyFill="1" applyBorder="1" applyAlignment="1" applyProtection="1">
      <alignment horizontal="center"/>
      <protection locked="0"/>
    </xf>
    <xf numFmtId="0" fontId="5" fillId="3" borderId="58" xfId="0" applyFont="1" applyFill="1" applyBorder="1" applyAlignment="1" applyProtection="1">
      <alignment horizontal="center"/>
      <protection locked="0"/>
    </xf>
    <xf numFmtId="0" fontId="5" fillId="3" borderId="75" xfId="0" applyFont="1" applyFill="1" applyBorder="1" applyAlignment="1" applyProtection="1">
      <alignment horizontal="center"/>
      <protection locked="0"/>
    </xf>
    <xf numFmtId="0" fontId="5" fillId="3" borderId="45" xfId="0" applyFont="1" applyFill="1" applyBorder="1" applyAlignment="1" applyProtection="1">
      <alignment horizontal="center"/>
      <protection locked="0"/>
    </xf>
    <xf numFmtId="0" fontId="5" fillId="3" borderId="46" xfId="0" applyFont="1" applyFill="1" applyBorder="1" applyAlignment="1" applyProtection="1">
      <alignment horizontal="center"/>
      <protection locked="0"/>
    </xf>
    <xf numFmtId="0" fontId="0" fillId="3" borderId="99" xfId="0" applyFill="1" applyBorder="1" applyAlignment="1" applyProtection="1">
      <alignment vertical="top" wrapText="1"/>
      <protection locked="0"/>
    </xf>
    <xf numFmtId="0" fontId="0" fillId="3" borderId="100" xfId="0" applyFill="1" applyBorder="1" applyAlignment="1" applyProtection="1">
      <alignment vertical="top" wrapText="1"/>
      <protection locked="0"/>
    </xf>
    <xf numFmtId="0" fontId="0" fillId="3" borderId="101" xfId="0" applyFill="1" applyBorder="1" applyAlignment="1" applyProtection="1">
      <alignment vertical="top" wrapText="1"/>
      <protection locked="0"/>
    </xf>
    <xf numFmtId="0" fontId="0" fillId="3" borderId="90"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102" xfId="0" applyFill="1" applyBorder="1" applyAlignment="1" applyProtection="1">
      <alignment vertical="top" wrapText="1"/>
      <protection locked="0"/>
    </xf>
    <xf numFmtId="0" fontId="0" fillId="3" borderId="103" xfId="0" applyFill="1" applyBorder="1" applyAlignment="1" applyProtection="1">
      <alignment vertical="top" wrapText="1"/>
      <protection locked="0"/>
    </xf>
    <xf numFmtId="0" fontId="0" fillId="3" borderId="104" xfId="0" applyFill="1" applyBorder="1" applyAlignment="1" applyProtection="1">
      <alignment vertical="top" wrapText="1"/>
      <protection locked="0"/>
    </xf>
    <xf numFmtId="0" fontId="0" fillId="3" borderId="105" xfId="0" applyFill="1" applyBorder="1" applyAlignment="1" applyProtection="1">
      <alignment vertical="top" wrapText="1"/>
      <protection locked="0"/>
    </xf>
    <xf numFmtId="1" fontId="0" fillId="3" borderId="9" xfId="0" applyNumberFormat="1" applyFill="1" applyBorder="1" applyAlignment="1" applyProtection="1">
      <alignment horizontal="center"/>
      <protection locked="0"/>
    </xf>
    <xf numFmtId="0" fontId="7" fillId="5" borderId="44" xfId="0" applyFont="1" applyFill="1" applyBorder="1" applyAlignment="1">
      <alignment horizontal="center"/>
    </xf>
    <xf numFmtId="1" fontId="1" fillId="0" borderId="9" xfId="0" applyNumberFormat="1" applyFont="1" applyBorder="1" applyAlignment="1">
      <alignment horizontal="center"/>
    </xf>
    <xf numFmtId="0" fontId="1" fillId="0" borderId="9" xfId="0" applyFont="1" applyBorder="1" applyAlignment="1">
      <alignment horizontal="center"/>
    </xf>
    <xf numFmtId="0" fontId="31" fillId="0" borderId="0" xfId="0" applyFont="1" applyAlignment="1">
      <alignment horizontal="left"/>
    </xf>
    <xf numFmtId="0" fontId="8" fillId="0" borderId="0" xfId="0" applyFont="1" applyAlignment="1">
      <alignment horizontal="left"/>
    </xf>
    <xf numFmtId="1" fontId="7" fillId="5" borderId="44" xfId="0" applyNumberFormat="1" applyFont="1" applyFill="1" applyBorder="1" applyAlignment="1">
      <alignment horizontal="center"/>
    </xf>
    <xf numFmtId="1" fontId="27" fillId="4" borderId="0" xfId="0" applyNumberFormat="1" applyFont="1" applyFill="1" applyAlignment="1">
      <alignment horizontal="center"/>
    </xf>
    <xf numFmtId="1" fontId="29" fillId="0" borderId="0" xfId="0" applyNumberFormat="1" applyFont="1" applyAlignment="1">
      <alignment horizontal="center"/>
    </xf>
    <xf numFmtId="0" fontId="21" fillId="0" borderId="0" xfId="0" applyFont="1" applyAlignment="1">
      <alignment horizontal="left"/>
    </xf>
    <xf numFmtId="0" fontId="0" fillId="3" borderId="9" xfId="0" applyFill="1" applyBorder="1" applyAlignment="1" applyProtection="1">
      <alignment horizontal="center" vertical="top" wrapText="1"/>
      <protection locked="0"/>
    </xf>
    <xf numFmtId="1" fontId="0" fillId="3" borderId="9" xfId="0" applyNumberFormat="1" applyFill="1" applyBorder="1" applyAlignment="1" applyProtection="1">
      <alignment horizontal="left"/>
      <protection locked="0"/>
    </xf>
    <xf numFmtId="0" fontId="23" fillId="4" borderId="55" xfId="0" applyFont="1" applyFill="1" applyBorder="1" applyAlignment="1">
      <alignment horizontal="left"/>
    </xf>
    <xf numFmtId="0" fontId="23" fillId="4" borderId="31" xfId="0" applyFont="1" applyFill="1" applyBorder="1" applyAlignment="1">
      <alignment horizontal="left"/>
    </xf>
    <xf numFmtId="0" fontId="35" fillId="4" borderId="9" xfId="0" applyFont="1" applyFill="1" applyBorder="1" applyAlignment="1">
      <alignment horizontal="center"/>
    </xf>
    <xf numFmtId="0" fontId="5" fillId="4" borderId="9" xfId="0" applyFont="1" applyFill="1" applyBorder="1" applyAlignment="1" applyProtection="1">
      <alignment horizontal="left"/>
      <protection locked="0"/>
    </xf>
    <xf numFmtId="0" fontId="23" fillId="4" borderId="9" xfId="0" applyFont="1" applyFill="1" applyBorder="1" applyAlignment="1">
      <alignment horizontal="left"/>
    </xf>
    <xf numFmtId="0" fontId="5" fillId="4" borderId="55" xfId="0" applyFont="1" applyFill="1" applyBorder="1" applyAlignment="1" applyProtection="1">
      <alignment horizontal="left"/>
      <protection locked="0"/>
    </xf>
    <xf numFmtId="0" fontId="5" fillId="4" borderId="31" xfId="0" applyFont="1" applyFill="1" applyBorder="1" applyAlignment="1" applyProtection="1">
      <alignment horizontal="left"/>
      <protection locked="0"/>
    </xf>
    <xf numFmtId="0" fontId="11" fillId="0" borderId="9" xfId="0" applyFont="1" applyBorder="1" applyAlignment="1">
      <alignment horizontal="left"/>
    </xf>
    <xf numFmtId="0" fontId="0" fillId="0" borderId="9" xfId="0" applyBorder="1" applyAlignment="1">
      <alignment horizontal="left"/>
    </xf>
    <xf numFmtId="0" fontId="12" fillId="0" borderId="0" xfId="0" applyFont="1" applyAlignment="1">
      <alignment horizontal="center"/>
    </xf>
  </cellXfs>
  <cellStyles count="2">
    <cellStyle name="Monétaire 2" xfId="1" xr:uid="{7F81BAEA-3AF8-4673-BE9A-06C89477F4E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44310</xdr:colOff>
      <xdr:row>39</xdr:row>
      <xdr:rowOff>38000</xdr:rowOff>
    </xdr:from>
    <xdr:to>
      <xdr:col>10</xdr:col>
      <xdr:colOff>44670</xdr:colOff>
      <xdr:row>39</xdr:row>
      <xdr:rowOff>38360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17" name="Encre 16">
              <a:extLst>
                <a:ext uri="{FF2B5EF4-FFF2-40B4-BE49-F238E27FC236}">
                  <a16:creationId xmlns:a16="http://schemas.microsoft.com/office/drawing/2014/main" id="{6C5DA705-6CDA-4D81-9BAC-C4D4B9FED857}"/>
                </a:ext>
              </a:extLst>
            </xdr14:cNvPr>
            <xdr14:cNvContentPartPr/>
          </xdr14:nvContentPartPr>
          <xdr14:nvPr macro=""/>
          <xdr14:xfrm>
            <a:off x="9435960" y="2419250"/>
            <a:ext cx="360" cy="360"/>
          </xdr14:xfrm>
        </xdr:contentPart>
      </mc:Choice>
      <mc:Fallback xmlns="">
        <xdr:pic>
          <xdr:nvPicPr>
            <xdr:cNvPr id="17" name="Encre 16">
              <a:extLst>
                <a:ext uri="{FF2B5EF4-FFF2-40B4-BE49-F238E27FC236}">
                  <a16:creationId xmlns:a16="http://schemas.microsoft.com/office/drawing/2014/main" id="{6C5DA705-6CDA-4D81-9BAC-C4D4B9FED857}"/>
                </a:ext>
              </a:extLst>
            </xdr:cNvPr>
            <xdr:cNvPicPr/>
          </xdr:nvPicPr>
          <xdr:blipFill>
            <a:blip xmlns:r="http://schemas.openxmlformats.org/officeDocument/2006/relationships" r:embed="rId2"/>
            <a:stretch>
              <a:fillRect/>
            </a:stretch>
          </xdr:blipFill>
          <xdr:spPr>
            <a:xfrm>
              <a:off x="9417960" y="2311250"/>
              <a:ext cx="36000" cy="216000"/>
            </a:xfrm>
            <a:prstGeom prst="rect">
              <a:avLst/>
            </a:prstGeom>
          </xdr:spPr>
        </xdr:pic>
      </mc:Fallback>
    </mc:AlternateContent>
    <xdr:clientData/>
  </xdr:twoCellAnchor>
  <xdr:twoCellAnchor editAs="oneCell">
    <xdr:from>
      <xdr:col>3</xdr:col>
      <xdr:colOff>0</xdr:colOff>
      <xdr:row>35</xdr:row>
      <xdr:rowOff>120460</xdr:rowOff>
    </xdr:from>
    <xdr:to>
      <xdr:col>3</xdr:col>
      <xdr:colOff>360</xdr:colOff>
      <xdr:row>35</xdr:row>
      <xdr:rowOff>120820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5" name="Encre 24">
              <a:extLst>
                <a:ext uri="{FF2B5EF4-FFF2-40B4-BE49-F238E27FC236}">
                  <a16:creationId xmlns:a16="http://schemas.microsoft.com/office/drawing/2014/main" id="{35D983AE-46D1-49C3-A4CB-9F16B9618090}"/>
                </a:ext>
              </a:extLst>
            </xdr14:cNvPr>
            <xdr14:cNvContentPartPr/>
          </xdr14:nvContentPartPr>
          <xdr14:nvPr macro=""/>
          <xdr14:xfrm>
            <a:off x="4660920" y="2133410"/>
            <a:ext cx="360" cy="360"/>
          </xdr14:xfrm>
        </xdr:contentPart>
      </mc:Choice>
      <mc:Fallback xmlns="">
        <xdr:pic>
          <xdr:nvPicPr>
            <xdr:cNvPr id="25" name="Encre 24">
              <a:extLst>
                <a:ext uri="{FF2B5EF4-FFF2-40B4-BE49-F238E27FC236}">
                  <a16:creationId xmlns:a16="http://schemas.microsoft.com/office/drawing/2014/main" id="{35D983AE-46D1-49C3-A4CB-9F16B9618090}"/>
                </a:ext>
              </a:extLst>
            </xdr:cNvPr>
            <xdr:cNvPicPr/>
          </xdr:nvPicPr>
          <xdr:blipFill>
            <a:blip xmlns:r="http://schemas.openxmlformats.org/officeDocument/2006/relationships" r:embed="rId4"/>
            <a:stretch>
              <a:fillRect/>
            </a:stretch>
          </xdr:blipFill>
          <xdr:spPr>
            <a:xfrm>
              <a:off x="4651920" y="2124410"/>
              <a:ext cx="18000" cy="18000"/>
            </a:xfrm>
            <a:prstGeom prst="rect">
              <a:avLst/>
            </a:prstGeom>
          </xdr:spPr>
        </xdr:pic>
      </mc:Fallback>
    </mc:AlternateContent>
    <xdr:clientData/>
  </xdr:twoCellAnchor>
  <xdr:twoCellAnchor editAs="oneCell">
    <xdr:from>
      <xdr:col>1</xdr:col>
      <xdr:colOff>38100</xdr:colOff>
      <xdr:row>9</xdr:row>
      <xdr:rowOff>82551</xdr:rowOff>
    </xdr:from>
    <xdr:to>
      <xdr:col>2</xdr:col>
      <xdr:colOff>1166617</xdr:colOff>
      <xdr:row>29</xdr:row>
      <xdr:rowOff>146051</xdr:rowOff>
    </xdr:to>
    <xdr:pic>
      <xdr:nvPicPr>
        <xdr:cNvPr id="4110" name="Image 4109">
          <a:extLst>
            <a:ext uri="{FF2B5EF4-FFF2-40B4-BE49-F238E27FC236}">
              <a16:creationId xmlns:a16="http://schemas.microsoft.com/office/drawing/2014/main" id="{27AF9F18-B114-4E68-A0DE-AA41346C775B}"/>
            </a:ext>
          </a:extLst>
        </xdr:cNvPr>
        <xdr:cNvPicPr>
          <a:picLocks noChangeAspect="1"/>
        </xdr:cNvPicPr>
      </xdr:nvPicPr>
      <xdr:blipFill>
        <a:blip xmlns:r="http://schemas.openxmlformats.org/officeDocument/2006/relationships" r:embed="rId5"/>
        <a:stretch>
          <a:fillRect/>
        </a:stretch>
      </xdr:blipFill>
      <xdr:spPr>
        <a:xfrm>
          <a:off x="800100" y="2305051"/>
          <a:ext cx="2665217" cy="3746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138007</xdr:rowOff>
    </xdr:from>
    <xdr:to>
      <xdr:col>0</xdr:col>
      <xdr:colOff>1363133</xdr:colOff>
      <xdr:row>0</xdr:row>
      <xdr:rowOff>1202267</xdr:rowOff>
    </xdr:to>
    <xdr:pic>
      <xdr:nvPicPr>
        <xdr:cNvPr id="2" name="Picture 1">
          <a:extLst>
            <a:ext uri="{FF2B5EF4-FFF2-40B4-BE49-F238E27FC236}">
              <a16:creationId xmlns:a16="http://schemas.microsoft.com/office/drawing/2014/main" id="{79C0E6A2-8A42-4291-BAD3-52F015FCD0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8007"/>
          <a:ext cx="1363133" cy="106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624840</xdr:colOff>
      <xdr:row>0</xdr:row>
      <xdr:rowOff>0</xdr:rowOff>
    </xdr:from>
    <xdr:to>
      <xdr:col>6</xdr:col>
      <xdr:colOff>1156063</xdr:colOff>
      <xdr:row>0</xdr:row>
      <xdr:rowOff>1200573</xdr:rowOff>
    </xdr:to>
    <xdr:pic>
      <xdr:nvPicPr>
        <xdr:cNvPr id="3" name="Picture 2">
          <a:extLst>
            <a:ext uri="{FF2B5EF4-FFF2-40B4-BE49-F238E27FC236}">
              <a16:creationId xmlns:a16="http://schemas.microsoft.com/office/drawing/2014/main" id="{958A8B27-650F-4C6C-B304-825D790E69C2}"/>
            </a:ext>
          </a:extLst>
        </xdr:cNvPr>
        <xdr:cNvPicPr>
          <a:picLocks noChangeAspect="1"/>
        </xdr:cNvPicPr>
      </xdr:nvPicPr>
      <xdr:blipFill>
        <a:blip xmlns:r="http://schemas.openxmlformats.org/officeDocument/2006/relationships" r:embed="rId2"/>
        <a:srcRect/>
        <a:stretch>
          <a:fillRect/>
        </a:stretch>
      </xdr:blipFill>
      <xdr:spPr>
        <a:xfrm>
          <a:off x="8860790" y="0"/>
          <a:ext cx="1413873" cy="12005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171018</xdr:colOff>
      <xdr:row>0</xdr:row>
      <xdr:rowOff>1</xdr:rowOff>
    </xdr:from>
    <xdr:to>
      <xdr:col>3</xdr:col>
      <xdr:colOff>1699260</xdr:colOff>
      <xdr:row>1</xdr:row>
      <xdr:rowOff>403861</xdr:rowOff>
    </xdr:to>
    <xdr:pic>
      <xdr:nvPicPr>
        <xdr:cNvPr id="2" name="Picture 1">
          <a:extLst>
            <a:ext uri="{FF2B5EF4-FFF2-40B4-BE49-F238E27FC236}">
              <a16:creationId xmlns:a16="http://schemas.microsoft.com/office/drawing/2014/main" id="{EB3968E5-0F11-4169-88D5-F9C46DF5EDCD}"/>
            </a:ext>
          </a:extLst>
        </xdr:cNvPr>
        <xdr:cNvPicPr>
          <a:picLocks noChangeAspect="1"/>
        </xdr:cNvPicPr>
      </xdr:nvPicPr>
      <xdr:blipFill>
        <a:blip xmlns:r="http://schemas.openxmlformats.org/officeDocument/2006/relationships" r:embed="rId1"/>
        <a:srcRect/>
        <a:stretch>
          <a:fillRect/>
        </a:stretch>
      </xdr:blipFill>
      <xdr:spPr>
        <a:xfrm>
          <a:off x="5517718" y="1"/>
          <a:ext cx="1528242" cy="765810"/>
        </a:xfrm>
        <a:prstGeom prst="rect">
          <a:avLst/>
        </a:prstGeom>
      </xdr:spPr>
    </xdr:pic>
    <xdr:clientData/>
  </xdr:twoCellAnchor>
  <xdr:twoCellAnchor editAs="oneCell">
    <xdr:from>
      <xdr:col>0</xdr:col>
      <xdr:colOff>110058</xdr:colOff>
      <xdr:row>0</xdr:row>
      <xdr:rowOff>1</xdr:rowOff>
    </xdr:from>
    <xdr:to>
      <xdr:col>0</xdr:col>
      <xdr:colOff>1638300</xdr:colOff>
      <xdr:row>2</xdr:row>
      <xdr:rowOff>1</xdr:rowOff>
    </xdr:to>
    <xdr:pic>
      <xdr:nvPicPr>
        <xdr:cNvPr id="3" name="Picture 2">
          <a:extLst>
            <a:ext uri="{FF2B5EF4-FFF2-40B4-BE49-F238E27FC236}">
              <a16:creationId xmlns:a16="http://schemas.microsoft.com/office/drawing/2014/main" id="{5B11808A-1ED8-47F4-BB1B-6C4D159734F5}"/>
            </a:ext>
          </a:extLst>
        </xdr:cNvPr>
        <xdr:cNvPicPr>
          <a:picLocks noChangeAspect="1"/>
        </xdr:cNvPicPr>
      </xdr:nvPicPr>
      <xdr:blipFill>
        <a:blip xmlns:r="http://schemas.openxmlformats.org/officeDocument/2006/relationships" r:embed="rId1"/>
        <a:srcRect/>
        <a:stretch>
          <a:fillRect/>
        </a:stretch>
      </xdr:blipFill>
      <xdr:spPr>
        <a:xfrm>
          <a:off x="110058" y="1"/>
          <a:ext cx="1528242" cy="768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99061</xdr:rowOff>
    </xdr:from>
    <xdr:to>
      <xdr:col>0</xdr:col>
      <xdr:colOff>1101293</xdr:colOff>
      <xdr:row>2</xdr:row>
      <xdr:rowOff>67982</xdr:rowOff>
    </xdr:to>
    <xdr:pic>
      <xdr:nvPicPr>
        <xdr:cNvPr id="2" name="Picture 1">
          <a:extLst>
            <a:ext uri="{FF2B5EF4-FFF2-40B4-BE49-F238E27FC236}">
              <a16:creationId xmlns:a16="http://schemas.microsoft.com/office/drawing/2014/main" id="{DC8DF651-61D4-4FFB-92BA-EE531409C835}"/>
            </a:ext>
          </a:extLst>
        </xdr:cNvPr>
        <xdr:cNvPicPr>
          <a:picLocks noChangeAspect="1"/>
        </xdr:cNvPicPr>
      </xdr:nvPicPr>
      <xdr:blipFill>
        <a:blip xmlns:r="http://schemas.openxmlformats.org/officeDocument/2006/relationships" r:embed="rId1"/>
        <a:srcRect/>
        <a:stretch>
          <a:fillRect/>
        </a:stretch>
      </xdr:blipFill>
      <xdr:spPr>
        <a:xfrm>
          <a:off x="571500" y="99061"/>
          <a:ext cx="910793" cy="808989"/>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0-31T18:52:23.45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31T18:54:02.397"/>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EA84-5F52-4ADF-9FA5-66CB7F94533D}">
  <dimension ref="A2:H22"/>
  <sheetViews>
    <sheetView topLeftCell="A7" workbookViewId="0">
      <selection activeCell="H5" sqref="H5"/>
    </sheetView>
  </sheetViews>
  <sheetFormatPr baseColWidth="10" defaultRowHeight="14.5" x14ac:dyDescent="0.35"/>
  <cols>
    <col min="1" max="1" width="10.90625" style="271"/>
  </cols>
  <sheetData>
    <row r="2" spans="1:8" ht="21" x14ac:dyDescent="0.5">
      <c r="A2" s="411" t="s">
        <v>332</v>
      </c>
      <c r="B2" s="411"/>
      <c r="C2" s="411"/>
      <c r="D2" s="411"/>
      <c r="E2" s="411"/>
      <c r="F2" s="411"/>
      <c r="G2" s="411"/>
      <c r="H2" s="411"/>
    </row>
    <row r="4" spans="1:8" ht="36" customHeight="1" x14ac:dyDescent="0.6">
      <c r="A4" s="414" t="s">
        <v>334</v>
      </c>
      <c r="B4" s="414"/>
      <c r="C4" s="414"/>
      <c r="D4" s="414"/>
      <c r="E4" s="414"/>
      <c r="F4" s="414"/>
      <c r="G4" s="414"/>
      <c r="H4" s="414"/>
    </row>
    <row r="5" spans="1:8" x14ac:dyDescent="0.35">
      <c r="H5" s="399" t="s">
        <v>362</v>
      </c>
    </row>
    <row r="6" spans="1:8" x14ac:dyDescent="0.35">
      <c r="H6" s="399"/>
    </row>
    <row r="7" spans="1:8" x14ac:dyDescent="0.35">
      <c r="H7" s="399"/>
    </row>
    <row r="9" spans="1:8" ht="26" x14ac:dyDescent="0.6">
      <c r="A9" s="412" t="s">
        <v>338</v>
      </c>
      <c r="B9" s="412"/>
      <c r="C9" s="412"/>
      <c r="D9" s="412"/>
      <c r="E9" s="412"/>
      <c r="F9" s="412"/>
      <c r="G9" s="412"/>
      <c r="H9" s="412"/>
    </row>
    <row r="11" spans="1:8" s="215" customFormat="1" ht="30" customHeight="1" x14ac:dyDescent="0.35">
      <c r="A11" s="402">
        <v>1</v>
      </c>
      <c r="B11" s="413" t="s">
        <v>339</v>
      </c>
      <c r="C11" s="413"/>
      <c r="D11" s="413"/>
      <c r="E11" s="413"/>
      <c r="F11" s="413"/>
      <c r="G11" s="413"/>
      <c r="H11" s="413"/>
    </row>
    <row r="12" spans="1:8" s="215" customFormat="1" ht="30" customHeight="1" x14ac:dyDescent="0.35">
      <c r="A12" s="402">
        <f>A11+1</f>
        <v>2</v>
      </c>
      <c r="B12" s="413" t="s">
        <v>340</v>
      </c>
      <c r="C12" s="413"/>
      <c r="D12" s="413"/>
      <c r="E12" s="413"/>
      <c r="F12" s="413"/>
      <c r="G12" s="413"/>
      <c r="H12" s="413"/>
    </row>
    <row r="13" spans="1:8" s="215" customFormat="1" ht="46" customHeight="1" x14ac:dyDescent="0.35">
      <c r="A13" s="402">
        <f t="shared" ref="A13:A21" si="0">A12+1</f>
        <v>3</v>
      </c>
      <c r="B13" s="413" t="s">
        <v>341</v>
      </c>
      <c r="C13" s="413"/>
      <c r="D13" s="413"/>
      <c r="E13" s="413"/>
      <c r="F13" s="413"/>
      <c r="G13" s="413"/>
      <c r="H13" s="413"/>
    </row>
    <row r="14" spans="1:8" s="215" customFormat="1" ht="46" customHeight="1" x14ac:dyDescent="0.35">
      <c r="A14" s="402">
        <f t="shared" si="0"/>
        <v>4</v>
      </c>
      <c r="B14" s="413" t="s">
        <v>342</v>
      </c>
      <c r="C14" s="413"/>
      <c r="D14" s="413"/>
      <c r="E14" s="413"/>
      <c r="F14" s="413"/>
      <c r="G14" s="413"/>
      <c r="H14" s="413"/>
    </row>
    <row r="15" spans="1:8" s="400" customFormat="1" ht="46" customHeight="1" x14ac:dyDescent="0.35">
      <c r="A15" s="402">
        <f t="shared" si="0"/>
        <v>5</v>
      </c>
      <c r="B15" s="413" t="s">
        <v>344</v>
      </c>
      <c r="C15" s="413"/>
      <c r="D15" s="413"/>
      <c r="E15" s="413"/>
      <c r="F15" s="413"/>
      <c r="G15" s="413"/>
      <c r="H15" s="413"/>
    </row>
    <row r="16" spans="1:8" s="400" customFormat="1" ht="140" customHeight="1" x14ac:dyDescent="0.35">
      <c r="A16" s="402">
        <f t="shared" si="0"/>
        <v>6</v>
      </c>
      <c r="B16" s="413" t="s">
        <v>345</v>
      </c>
      <c r="C16" s="413"/>
      <c r="D16" s="413"/>
      <c r="E16" s="413"/>
      <c r="F16" s="413"/>
      <c r="G16" s="413"/>
      <c r="H16" s="413"/>
    </row>
    <row r="17" spans="1:8" s="400" customFormat="1" ht="30" customHeight="1" x14ac:dyDescent="0.35">
      <c r="A17" s="402">
        <f t="shared" si="0"/>
        <v>7</v>
      </c>
      <c r="B17" s="413" t="s">
        <v>343</v>
      </c>
      <c r="C17" s="413"/>
      <c r="D17" s="413"/>
      <c r="E17" s="413"/>
      <c r="F17" s="413"/>
      <c r="G17" s="413"/>
      <c r="H17" s="413"/>
    </row>
    <row r="18" spans="1:8" s="400" customFormat="1" ht="80" customHeight="1" x14ac:dyDescent="0.35">
      <c r="A18" s="402">
        <f t="shared" si="0"/>
        <v>8</v>
      </c>
      <c r="B18" s="413" t="s">
        <v>347</v>
      </c>
      <c r="C18" s="413"/>
      <c r="D18" s="413"/>
      <c r="E18" s="413"/>
      <c r="F18" s="413"/>
      <c r="G18" s="413"/>
      <c r="H18" s="413"/>
    </row>
    <row r="19" spans="1:8" ht="45" customHeight="1" x14ac:dyDescent="0.35">
      <c r="A19" s="402">
        <f t="shared" si="0"/>
        <v>9</v>
      </c>
      <c r="B19" s="413" t="s">
        <v>346</v>
      </c>
      <c r="C19" s="413"/>
      <c r="D19" s="413"/>
      <c r="E19" s="413"/>
      <c r="F19" s="413"/>
      <c r="G19" s="413"/>
      <c r="H19" s="413"/>
    </row>
    <row r="20" spans="1:8" ht="100" customHeight="1" x14ac:dyDescent="0.35">
      <c r="A20" s="402">
        <f t="shared" si="0"/>
        <v>10</v>
      </c>
      <c r="B20" s="415" t="s">
        <v>352</v>
      </c>
      <c r="C20" s="415"/>
      <c r="D20" s="415"/>
      <c r="E20" s="415"/>
      <c r="F20" s="415"/>
      <c r="G20" s="415"/>
      <c r="H20" s="415"/>
    </row>
    <row r="21" spans="1:8" ht="80" customHeight="1" x14ac:dyDescent="0.35">
      <c r="A21" s="402">
        <f t="shared" si="0"/>
        <v>11</v>
      </c>
      <c r="B21" s="416" t="s">
        <v>351</v>
      </c>
      <c r="C21" s="416"/>
      <c r="D21" s="416"/>
      <c r="E21" s="416"/>
      <c r="F21" s="416"/>
      <c r="G21" s="416"/>
      <c r="H21" s="416"/>
    </row>
    <row r="22" spans="1:8" ht="45" customHeight="1" x14ac:dyDescent="0.35">
      <c r="A22" s="404">
        <v>12</v>
      </c>
      <c r="B22" s="413" t="s">
        <v>355</v>
      </c>
      <c r="C22" s="413"/>
      <c r="D22" s="413"/>
      <c r="E22" s="413"/>
      <c r="F22" s="413"/>
      <c r="G22" s="413"/>
      <c r="H22" s="413"/>
    </row>
  </sheetData>
  <sheetProtection sheet="1" objects="1" scenarios="1"/>
  <mergeCells count="15">
    <mergeCell ref="B20:H20"/>
    <mergeCell ref="B21:H21"/>
    <mergeCell ref="B22:H22"/>
    <mergeCell ref="B14:H14"/>
    <mergeCell ref="B17:H17"/>
    <mergeCell ref="B18:H18"/>
    <mergeCell ref="B15:H15"/>
    <mergeCell ref="B16:H16"/>
    <mergeCell ref="B19:H19"/>
    <mergeCell ref="A2:H2"/>
    <mergeCell ref="A9:H9"/>
    <mergeCell ref="B11:H11"/>
    <mergeCell ref="B12:H12"/>
    <mergeCell ref="B13:H13"/>
    <mergeCell ref="A4:H4"/>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8906-25B5-41E2-8737-55D2BB787B07}">
  <dimension ref="A2:J21"/>
  <sheetViews>
    <sheetView workbookViewId="0">
      <selection activeCell="D13" sqref="D13"/>
    </sheetView>
  </sheetViews>
  <sheetFormatPr baseColWidth="10" defaultRowHeight="14.5" x14ac:dyDescent="0.35"/>
  <cols>
    <col min="1" max="1" width="3.90625" customWidth="1"/>
    <col min="2" max="2" width="9.81640625" customWidth="1"/>
    <col min="7" max="7" width="31" style="170" customWidth="1"/>
    <col min="8" max="8" width="31.54296875" style="313" customWidth="1"/>
  </cols>
  <sheetData>
    <row r="2" spans="1:10" ht="28.5" x14ac:dyDescent="0.65">
      <c r="B2" s="308"/>
      <c r="C2" s="308" t="s">
        <v>293</v>
      </c>
    </row>
    <row r="3" spans="1:10" ht="28.5" x14ac:dyDescent="0.65">
      <c r="B3" s="309" t="s">
        <v>294</v>
      </c>
      <c r="C3" s="282"/>
    </row>
    <row r="4" spans="1:10" ht="28.5" x14ac:dyDescent="0.65">
      <c r="B4" s="309"/>
      <c r="C4" s="282"/>
      <c r="G4" s="332" t="s">
        <v>302</v>
      </c>
    </row>
    <row r="5" spans="1:10" ht="14.5" customHeight="1" x14ac:dyDescent="0.35">
      <c r="B5" s="509" t="s">
        <v>295</v>
      </c>
      <c r="C5" s="509"/>
      <c r="D5" s="509"/>
      <c r="E5" s="509"/>
      <c r="F5" s="509"/>
      <c r="G5" s="310">
        <v>44920</v>
      </c>
    </row>
    <row r="6" spans="1:10" ht="14.5" customHeight="1" x14ac:dyDescent="0.35">
      <c r="B6" s="510" t="s">
        <v>296</v>
      </c>
      <c r="C6" s="510"/>
      <c r="D6" s="510"/>
      <c r="E6" s="510"/>
      <c r="F6" s="510"/>
      <c r="G6" s="310"/>
    </row>
    <row r="7" spans="1:10" ht="14.5" customHeight="1" x14ac:dyDescent="0.35">
      <c r="B7" s="510" t="s">
        <v>297</v>
      </c>
      <c r="C7" s="510"/>
      <c r="D7" s="510"/>
      <c r="E7" s="510"/>
      <c r="F7" s="510"/>
      <c r="G7" s="310">
        <v>45046</v>
      </c>
    </row>
    <row r="8" spans="1:10" ht="14.5" customHeight="1" x14ac:dyDescent="0.35">
      <c r="B8" s="509" t="s">
        <v>298</v>
      </c>
      <c r="C8" s="509"/>
      <c r="D8" s="509"/>
      <c r="E8" s="509"/>
      <c r="F8" s="509"/>
      <c r="G8" s="310"/>
    </row>
    <row r="9" spans="1:10" ht="14.5" customHeight="1" x14ac:dyDescent="0.35">
      <c r="B9" s="509" t="s">
        <v>299</v>
      </c>
      <c r="C9" s="509"/>
      <c r="D9" s="509"/>
      <c r="E9" s="509"/>
      <c r="F9" s="509"/>
      <c r="G9" s="310"/>
    </row>
    <row r="10" spans="1:10" ht="14.5" customHeight="1" x14ac:dyDescent="0.35">
      <c r="B10" s="509" t="s">
        <v>300</v>
      </c>
      <c r="C10" s="509"/>
      <c r="D10" s="509"/>
      <c r="E10" s="509"/>
      <c r="F10" s="509"/>
      <c r="G10" s="310">
        <v>44936</v>
      </c>
    </row>
    <row r="11" spans="1:10" ht="15.5" x14ac:dyDescent="0.35">
      <c r="B11" s="509" t="s">
        <v>301</v>
      </c>
      <c r="C11" s="509"/>
      <c r="D11" s="509"/>
      <c r="E11" s="509"/>
      <c r="F11" s="509"/>
      <c r="G11" s="310"/>
    </row>
    <row r="12" spans="1:10" ht="15.5" x14ac:dyDescent="0.35">
      <c r="B12" s="311"/>
      <c r="C12" s="311"/>
      <c r="D12" s="311"/>
      <c r="E12" s="311"/>
      <c r="F12" s="311"/>
      <c r="G12" s="315"/>
    </row>
    <row r="14" spans="1:10" ht="28.5" x14ac:dyDescent="0.65">
      <c r="A14" s="511" t="s">
        <v>282</v>
      </c>
      <c r="B14" s="511"/>
      <c r="C14" s="511"/>
      <c r="D14" s="511"/>
      <c r="E14" s="511"/>
      <c r="F14" s="511"/>
      <c r="G14" s="511"/>
      <c r="H14" s="511"/>
      <c r="I14" s="511"/>
      <c r="J14" s="511"/>
    </row>
    <row r="16" spans="1:10" ht="30" customHeight="1" x14ac:dyDescent="0.35">
      <c r="B16" s="10"/>
      <c r="C16" s="10"/>
      <c r="D16" s="10"/>
      <c r="E16" s="10"/>
      <c r="F16" s="10"/>
      <c r="G16" s="312" t="s">
        <v>284</v>
      </c>
      <c r="H16" s="401" t="s">
        <v>350</v>
      </c>
    </row>
    <row r="17" spans="2:8" s="14" customFormat="1" ht="30" customHeight="1" x14ac:dyDescent="0.35">
      <c r="B17" s="415" t="s">
        <v>283</v>
      </c>
      <c r="C17" s="415"/>
      <c r="D17" s="415"/>
      <c r="E17" s="415"/>
      <c r="F17" s="415"/>
      <c r="G17" s="394">
        <v>0</v>
      </c>
      <c r="H17" s="279">
        <v>0</v>
      </c>
    </row>
    <row r="18" spans="2:8" ht="30" customHeight="1" x14ac:dyDescent="0.35">
      <c r="B18" s="415" t="s">
        <v>287</v>
      </c>
      <c r="C18" s="415"/>
      <c r="D18" s="415"/>
      <c r="E18" s="415"/>
      <c r="F18" s="415"/>
      <c r="G18" s="312" t="e">
        <f>'5-Coût des clôtures'!B27</f>
        <v>#VALUE!</v>
      </c>
      <c r="H18" s="279">
        <v>0</v>
      </c>
    </row>
    <row r="19" spans="2:8" ht="30" customHeight="1" x14ac:dyDescent="0.35">
      <c r="B19" s="415" t="s">
        <v>286</v>
      </c>
      <c r="C19" s="415"/>
      <c r="D19" s="415"/>
      <c r="E19" s="415"/>
      <c r="F19" s="415"/>
      <c r="G19" s="312" t="e">
        <f>'6-Systèmes d''abreuvem'!D28</f>
        <v>#VALUE!</v>
      </c>
      <c r="H19" s="279">
        <v>0</v>
      </c>
    </row>
    <row r="20" spans="2:8" ht="30" customHeight="1" x14ac:dyDescent="0.35">
      <c r="B20" s="415" t="s">
        <v>285</v>
      </c>
      <c r="C20" s="415"/>
      <c r="D20" s="415"/>
      <c r="E20" s="415"/>
      <c r="F20" s="415"/>
      <c r="G20" s="312">
        <f>'7-Espèces fourragères'!E58</f>
        <v>0</v>
      </c>
      <c r="H20" s="279">
        <v>0</v>
      </c>
    </row>
    <row r="21" spans="2:8" ht="30" customHeight="1" x14ac:dyDescent="0.35">
      <c r="B21" s="10"/>
      <c r="C21" s="10"/>
      <c r="D21" s="10"/>
      <c r="E21" s="9" t="s">
        <v>165</v>
      </c>
      <c r="F21" s="9"/>
      <c r="G21" s="173" t="e">
        <f>SUM(G17:G20)</f>
        <v>#VALUE!</v>
      </c>
      <c r="H21" s="314">
        <f>SUM(H17:H20)</f>
        <v>0</v>
      </c>
    </row>
  </sheetData>
  <sheetProtection sheet="1" objects="1" scenarios="1"/>
  <mergeCells count="12">
    <mergeCell ref="B19:F19"/>
    <mergeCell ref="B20:F20"/>
    <mergeCell ref="B5:F5"/>
    <mergeCell ref="B6:F6"/>
    <mergeCell ref="B7:F7"/>
    <mergeCell ref="B8:F8"/>
    <mergeCell ref="B9:F9"/>
    <mergeCell ref="B10:F10"/>
    <mergeCell ref="B11:F11"/>
    <mergeCell ref="A14:J14"/>
    <mergeCell ref="B17:F17"/>
    <mergeCell ref="B18:F18"/>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1125-CBB1-4785-9604-0F98C9C40BBD}">
  <dimension ref="B1:H18"/>
  <sheetViews>
    <sheetView topLeftCell="A7" workbookViewId="0">
      <selection activeCell="D13" sqref="D13:G13"/>
    </sheetView>
  </sheetViews>
  <sheetFormatPr baseColWidth="10" defaultRowHeight="14.5" x14ac:dyDescent="0.35"/>
  <sheetData>
    <row r="1" spans="2:8" ht="21" x14ac:dyDescent="0.5">
      <c r="B1" s="397" t="s">
        <v>332</v>
      </c>
      <c r="C1" s="397"/>
      <c r="D1" s="397"/>
      <c r="E1" s="397"/>
      <c r="F1" s="397"/>
      <c r="G1" s="397"/>
      <c r="H1" s="397"/>
    </row>
    <row r="2" spans="2:8" ht="42" customHeight="1" x14ac:dyDescent="0.35"/>
    <row r="3" spans="2:8" ht="120" customHeight="1" x14ac:dyDescent="0.8">
      <c r="B3" s="420" t="s">
        <v>349</v>
      </c>
      <c r="C3" s="420"/>
      <c r="D3" s="420"/>
      <c r="E3" s="420"/>
      <c r="F3" s="420"/>
      <c r="G3" s="420"/>
    </row>
    <row r="4" spans="2:8" ht="80" customHeight="1" thickBot="1" x14ac:dyDescent="0.85">
      <c r="B4" s="398"/>
      <c r="C4" s="398"/>
      <c r="D4" s="398"/>
      <c r="E4" s="398"/>
      <c r="F4" s="398"/>
      <c r="G4" s="398"/>
    </row>
    <row r="5" spans="2:8" ht="21.5" thickBot="1" x14ac:dyDescent="0.55000000000000004">
      <c r="B5" s="396" t="s">
        <v>348</v>
      </c>
      <c r="D5" s="421"/>
      <c r="E5" s="422"/>
      <c r="F5" s="422"/>
      <c r="G5" s="422"/>
      <c r="H5" s="423"/>
    </row>
    <row r="6" spans="2:8" ht="120" customHeight="1" x14ac:dyDescent="1.05">
      <c r="B6" s="424" t="s">
        <v>333</v>
      </c>
      <c r="C6" s="424"/>
      <c r="D6" s="424"/>
      <c r="E6" s="424"/>
      <c r="F6" s="424"/>
      <c r="G6" s="424"/>
    </row>
    <row r="12" spans="2:8" ht="15" thickBot="1" x14ac:dyDescent="0.4"/>
    <row r="13" spans="2:8" ht="15" thickBot="1" x14ac:dyDescent="0.4">
      <c r="B13" t="s">
        <v>335</v>
      </c>
      <c r="D13" s="425"/>
      <c r="E13" s="426"/>
      <c r="F13" s="426"/>
      <c r="G13" s="427"/>
    </row>
    <row r="14" spans="2:8" ht="15" thickBot="1" x14ac:dyDescent="0.4"/>
    <row r="15" spans="2:8" ht="15" thickBot="1" x14ac:dyDescent="0.4">
      <c r="B15" t="s">
        <v>336</v>
      </c>
      <c r="D15" s="421"/>
      <c r="E15" s="422"/>
      <c r="F15" s="422"/>
      <c r="G15" s="423"/>
    </row>
    <row r="17" spans="2:7" ht="15" thickBot="1" x14ac:dyDescent="0.4"/>
    <row r="18" spans="2:7" ht="15" thickBot="1" x14ac:dyDescent="0.4">
      <c r="B18" t="s">
        <v>337</v>
      </c>
      <c r="D18" s="417" t="s">
        <v>99</v>
      </c>
      <c r="E18" s="418"/>
      <c r="F18" s="418"/>
      <c r="G18" s="419"/>
    </row>
  </sheetData>
  <sheetProtection sheet="1" objects="1" scenarios="1"/>
  <mergeCells count="6">
    <mergeCell ref="D18:G18"/>
    <mergeCell ref="B3:G3"/>
    <mergeCell ref="D5:H5"/>
    <mergeCell ref="B6:G6"/>
    <mergeCell ref="D13:G13"/>
    <mergeCell ref="D15:G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0E71-F8CB-4FBF-B2A2-BC0841595F32}">
  <dimension ref="A1:F108"/>
  <sheetViews>
    <sheetView tabSelected="1" topLeftCell="A83" zoomScaleNormal="100" workbookViewId="0">
      <selection activeCell="B4" sqref="B4:B9"/>
    </sheetView>
  </sheetViews>
  <sheetFormatPr baseColWidth="10" defaultColWidth="9.08984375" defaultRowHeight="18.5" x14ac:dyDescent="0.45"/>
  <cols>
    <col min="1" max="1" width="62.6328125" style="5" customWidth="1"/>
    <col min="2" max="3" width="35.6328125" style="12" customWidth="1"/>
    <col min="4" max="4" width="35.6328125" style="328" customWidth="1"/>
    <col min="5" max="5" width="48.26953125" style="3" bestFit="1" customWidth="1"/>
    <col min="6" max="16384" width="9.08984375" style="3"/>
  </cols>
  <sheetData>
    <row r="1" spans="1:4" ht="41" x14ac:dyDescent="0.45">
      <c r="A1" s="247" t="s">
        <v>303</v>
      </c>
    </row>
    <row r="2" spans="1:4" ht="21" x14ac:dyDescent="0.45">
      <c r="A2" s="249"/>
    </row>
    <row r="3" spans="1:4" ht="29" thickBot="1" x14ac:dyDescent="0.5">
      <c r="A3" s="320" t="s">
        <v>304</v>
      </c>
    </row>
    <row r="4" spans="1:4" ht="19" thickTop="1" x14ac:dyDescent="0.45">
      <c r="A4" s="250" t="s">
        <v>0</v>
      </c>
      <c r="B4" s="244"/>
    </row>
    <row r="5" spans="1:4" x14ac:dyDescent="0.45">
      <c r="A5" s="251" t="s">
        <v>1</v>
      </c>
      <c r="B5" s="245"/>
    </row>
    <row r="6" spans="1:4" x14ac:dyDescent="0.45">
      <c r="A6" s="251" t="s">
        <v>2</v>
      </c>
      <c r="B6" s="245"/>
    </row>
    <row r="7" spans="1:4" x14ac:dyDescent="0.45">
      <c r="A7" s="251" t="s">
        <v>142</v>
      </c>
      <c r="B7" s="245"/>
    </row>
    <row r="8" spans="1:4" s="4" customFormat="1" x14ac:dyDescent="0.45">
      <c r="A8" s="252" t="s">
        <v>305</v>
      </c>
      <c r="B8" s="246"/>
      <c r="C8" s="253"/>
      <c r="D8" s="329"/>
    </row>
    <row r="9" spans="1:4" x14ac:dyDescent="0.45">
      <c r="A9" s="254" t="s">
        <v>3</v>
      </c>
      <c r="B9" s="245"/>
    </row>
    <row r="10" spans="1:4" x14ac:dyDescent="0.45">
      <c r="A10" s="255"/>
      <c r="B10" s="256"/>
    </row>
    <row r="11" spans="1:4" ht="19" thickBot="1" x14ac:dyDescent="0.5">
      <c r="A11" s="257"/>
      <c r="B11" s="258"/>
    </row>
    <row r="12" spans="1:4" ht="19" thickTop="1" x14ac:dyDescent="0.45"/>
    <row r="14" spans="1:4" ht="28.5" x14ac:dyDescent="0.45">
      <c r="A14" s="321" t="s">
        <v>306</v>
      </c>
    </row>
    <row r="15" spans="1:4" ht="14.5" customHeight="1" thickBot="1" x14ac:dyDescent="0.5">
      <c r="A15" s="431" t="s">
        <v>307</v>
      </c>
      <c r="B15" s="431"/>
      <c r="C15" s="431"/>
    </row>
    <row r="16" spans="1:4" ht="100" customHeight="1" thickBot="1" x14ac:dyDescent="0.5">
      <c r="A16" s="432"/>
      <c r="B16" s="433"/>
      <c r="C16" s="434"/>
    </row>
    <row r="19" spans="1:4" ht="28.5" x14ac:dyDescent="0.65">
      <c r="A19" s="322" t="s">
        <v>308</v>
      </c>
      <c r="B19" s="259"/>
    </row>
    <row r="20" spans="1:4" x14ac:dyDescent="0.45">
      <c r="A20" s="284"/>
      <c r="B20" s="285" t="s">
        <v>83</v>
      </c>
      <c r="C20" s="285" t="s">
        <v>76</v>
      </c>
    </row>
    <row r="21" spans="1:4" ht="37" customHeight="1" x14ac:dyDescent="0.45">
      <c r="A21" s="437" t="s">
        <v>77</v>
      </c>
      <c r="B21" s="290" t="s">
        <v>78</v>
      </c>
      <c r="C21" s="291" t="s">
        <v>90</v>
      </c>
    </row>
    <row r="22" spans="1:4" ht="44.5" x14ac:dyDescent="0.45">
      <c r="A22" s="437"/>
      <c r="B22" s="290" t="s">
        <v>80</v>
      </c>
      <c r="C22" s="291" t="s">
        <v>94</v>
      </c>
    </row>
    <row r="23" spans="1:4" ht="30" x14ac:dyDescent="0.45">
      <c r="A23" s="437"/>
      <c r="B23" s="290" t="s">
        <v>86</v>
      </c>
      <c r="C23" s="291" t="s">
        <v>95</v>
      </c>
    </row>
    <row r="24" spans="1:4" x14ac:dyDescent="0.45">
      <c r="B24" s="260"/>
      <c r="C24" s="260"/>
    </row>
    <row r="27" spans="1:4" ht="55" customHeight="1" x14ac:dyDescent="0.45">
      <c r="A27" s="439" t="s">
        <v>100</v>
      </c>
      <c r="B27" s="439"/>
      <c r="C27" s="439"/>
    </row>
    <row r="29" spans="1:4" x14ac:dyDescent="0.45">
      <c r="A29" s="284"/>
      <c r="B29" s="285" t="s">
        <v>16</v>
      </c>
      <c r="C29" s="285" t="s">
        <v>17</v>
      </c>
      <c r="D29" s="298" t="s">
        <v>281</v>
      </c>
    </row>
    <row r="30" spans="1:4" x14ac:dyDescent="0.45">
      <c r="A30" s="292" t="s">
        <v>20</v>
      </c>
      <c r="B30" s="293" t="s">
        <v>29</v>
      </c>
      <c r="C30" s="293" t="s">
        <v>29</v>
      </c>
      <c r="D30" s="298"/>
    </row>
    <row r="31" spans="1:4" ht="45" customHeight="1" x14ac:dyDescent="0.45">
      <c r="A31" s="292" t="s">
        <v>244</v>
      </c>
      <c r="B31" s="406" t="s">
        <v>310</v>
      </c>
      <c r="C31" s="406" t="s">
        <v>310</v>
      </c>
      <c r="D31" s="298"/>
    </row>
    <row r="32" spans="1:4" x14ac:dyDescent="0.45">
      <c r="A32" s="292"/>
      <c r="B32" s="294"/>
      <c r="C32" s="294"/>
      <c r="D32" s="298"/>
    </row>
    <row r="33" spans="1:4" x14ac:dyDescent="0.45">
      <c r="A33" s="292" t="s">
        <v>53</v>
      </c>
      <c r="B33" s="293" t="s">
        <v>357</v>
      </c>
      <c r="C33" s="293" t="s">
        <v>271</v>
      </c>
      <c r="D33" s="298"/>
    </row>
    <row r="34" spans="1:4" x14ac:dyDescent="0.45">
      <c r="A34" s="292" t="s">
        <v>54</v>
      </c>
      <c r="B34" s="269">
        <v>85</v>
      </c>
      <c r="C34" s="269">
        <v>85</v>
      </c>
      <c r="D34" s="277">
        <f>(C34-B34)</f>
        <v>0</v>
      </c>
    </row>
    <row r="35" spans="1:4" x14ac:dyDescent="0.45">
      <c r="A35" s="292" t="s">
        <v>356</v>
      </c>
      <c r="B35" s="269">
        <v>1700</v>
      </c>
      <c r="C35" s="269">
        <v>1700</v>
      </c>
      <c r="D35" s="277"/>
    </row>
    <row r="36" spans="1:4" x14ac:dyDescent="0.45">
      <c r="A36" s="292" t="s">
        <v>359</v>
      </c>
      <c r="B36" s="297" t="e">
        <f>(B34*B35)/($B$9*1500)</f>
        <v>#DIV/0!</v>
      </c>
      <c r="C36" s="297" t="e">
        <f>(C34*C35)/($B$9*1500)</f>
        <v>#DIV/0!</v>
      </c>
      <c r="D36" s="327" t="e">
        <f>(C36-B36)/B36</f>
        <v>#DIV/0!</v>
      </c>
    </row>
    <row r="37" spans="1:4" ht="15" customHeight="1" x14ac:dyDescent="0.45">
      <c r="A37" s="440" t="s">
        <v>360</v>
      </c>
      <c r="B37" s="440"/>
    </row>
    <row r="38" spans="1:4" x14ac:dyDescent="0.45">
      <c r="A38" s="261"/>
    </row>
    <row r="39" spans="1:4" x14ac:dyDescent="0.45">
      <c r="A39" s="261"/>
    </row>
    <row r="40" spans="1:4" ht="28.5" x14ac:dyDescent="0.45">
      <c r="A40" s="439" t="s">
        <v>101</v>
      </c>
      <c r="B40" s="439"/>
      <c r="C40" s="439"/>
    </row>
    <row r="41" spans="1:4" ht="26" x14ac:dyDescent="0.6">
      <c r="B41" s="259"/>
      <c r="C41" s="259"/>
    </row>
    <row r="42" spans="1:4" x14ac:dyDescent="0.45">
      <c r="A42" s="284"/>
      <c r="B42" s="285" t="s">
        <v>16</v>
      </c>
      <c r="C42" s="285" t="s">
        <v>17</v>
      </c>
      <c r="D42" s="298" t="s">
        <v>281</v>
      </c>
    </row>
    <row r="43" spans="1:4" x14ac:dyDescent="0.45">
      <c r="A43" s="292" t="s">
        <v>37</v>
      </c>
      <c r="B43" s="293" t="s">
        <v>314</v>
      </c>
      <c r="C43" s="293" t="s">
        <v>314</v>
      </c>
      <c r="D43" s="298"/>
    </row>
    <row r="44" spans="1:4" x14ac:dyDescent="0.45">
      <c r="A44" s="292" t="s">
        <v>36</v>
      </c>
      <c r="B44" s="293" t="s">
        <v>314</v>
      </c>
      <c r="C44" s="293" t="s">
        <v>314</v>
      </c>
      <c r="D44" s="298"/>
    </row>
    <row r="45" spans="1:4" x14ac:dyDescent="0.45">
      <c r="A45" s="292"/>
      <c r="B45" s="294"/>
      <c r="C45" s="294"/>
      <c r="D45" s="298"/>
    </row>
    <row r="46" spans="1:4" x14ac:dyDescent="0.45">
      <c r="A46" s="292" t="s">
        <v>238</v>
      </c>
      <c r="B46" s="293" t="s">
        <v>271</v>
      </c>
      <c r="C46" s="293" t="s">
        <v>243</v>
      </c>
      <c r="D46" s="298"/>
    </row>
    <row r="47" spans="1:4" x14ac:dyDescent="0.45">
      <c r="A47" s="292" t="s">
        <v>34</v>
      </c>
      <c r="B47" s="269" t="s">
        <v>99</v>
      </c>
      <c r="C47" s="269" t="s">
        <v>99</v>
      </c>
      <c r="D47" s="298"/>
    </row>
    <row r="48" spans="1:4" x14ac:dyDescent="0.45">
      <c r="A48" s="324" t="s">
        <v>321</v>
      </c>
      <c r="B48" s="294"/>
      <c r="C48" s="294"/>
      <c r="D48" s="298"/>
    </row>
    <row r="49" spans="1:5" x14ac:dyDescent="0.45">
      <c r="A49" s="292" t="s">
        <v>18</v>
      </c>
      <c r="B49" s="296">
        <v>44695</v>
      </c>
      <c r="C49" s="296">
        <v>44691</v>
      </c>
      <c r="D49" s="298"/>
    </row>
    <row r="50" spans="1:5" x14ac:dyDescent="0.45">
      <c r="A50" s="292" t="s">
        <v>19</v>
      </c>
      <c r="B50" s="296">
        <v>44854</v>
      </c>
      <c r="C50" s="296">
        <v>44865</v>
      </c>
      <c r="D50" s="298"/>
    </row>
    <row r="51" spans="1:5" x14ac:dyDescent="0.45">
      <c r="A51" s="292" t="s">
        <v>49</v>
      </c>
      <c r="B51" s="295">
        <f>B50-B49</f>
        <v>159</v>
      </c>
      <c r="C51" s="295">
        <f>C50-C49</f>
        <v>174</v>
      </c>
      <c r="D51" s="327">
        <f>(C51-B51)/B51</f>
        <v>9.4339622641509441E-2</v>
      </c>
    </row>
    <row r="52" spans="1:5" x14ac:dyDescent="0.45">
      <c r="A52" s="325"/>
      <c r="B52" s="271"/>
      <c r="C52" s="271"/>
      <c r="D52" s="330"/>
    </row>
    <row r="53" spans="1:5" x14ac:dyDescent="0.45">
      <c r="A53" s="325"/>
      <c r="B53" s="271"/>
      <c r="C53" s="271"/>
      <c r="D53" s="330"/>
    </row>
    <row r="54" spans="1:5" x14ac:dyDescent="0.45">
      <c r="A54" s="325"/>
      <c r="B54" s="271"/>
      <c r="C54" s="271"/>
      <c r="D54" s="330"/>
    </row>
    <row r="55" spans="1:5" x14ac:dyDescent="0.45">
      <c r="A55" s="325"/>
      <c r="B55" s="271"/>
      <c r="C55" s="271"/>
      <c r="D55" s="330"/>
    </row>
    <row r="56" spans="1:5" x14ac:dyDescent="0.45">
      <c r="A56" s="325"/>
      <c r="B56" s="271"/>
      <c r="C56" s="271"/>
      <c r="D56" s="330"/>
    </row>
    <row r="57" spans="1:5" x14ac:dyDescent="0.45">
      <c r="A57" s="325"/>
      <c r="B57" s="271"/>
      <c r="C57" s="271"/>
      <c r="D57" s="330"/>
      <c r="E57" s="3">
        <f>26*2</f>
        <v>52</v>
      </c>
    </row>
    <row r="58" spans="1:5" x14ac:dyDescent="0.45">
      <c r="B58" s="248"/>
      <c r="C58" s="248"/>
    </row>
    <row r="59" spans="1:5" ht="26" x14ac:dyDescent="0.45">
      <c r="B59" s="438" t="s">
        <v>41</v>
      </c>
      <c r="C59" s="438"/>
    </row>
    <row r="60" spans="1:5" ht="51.5" customHeight="1" x14ac:dyDescent="0.45">
      <c r="A60" s="284"/>
      <c r="B60" s="285" t="s">
        <v>16</v>
      </c>
      <c r="C60" s="285" t="s">
        <v>365</v>
      </c>
      <c r="D60" s="285" t="s">
        <v>366</v>
      </c>
      <c r="E60" s="285" t="s">
        <v>367</v>
      </c>
    </row>
    <row r="61" spans="1:5" ht="29" x14ac:dyDescent="0.45">
      <c r="A61" s="292" t="s">
        <v>50</v>
      </c>
      <c r="B61" s="269" t="s">
        <v>99</v>
      </c>
      <c r="C61" s="269">
        <v>11</v>
      </c>
      <c r="D61" s="269" t="s">
        <v>99</v>
      </c>
      <c r="E61" s="269">
        <v>26</v>
      </c>
    </row>
    <row r="62" spans="1:5" ht="29" x14ac:dyDescent="0.45">
      <c r="A62" s="292" t="s">
        <v>39</v>
      </c>
      <c r="B62" s="269" t="s">
        <v>22</v>
      </c>
      <c r="C62" s="269" t="s">
        <v>22</v>
      </c>
      <c r="D62" s="269" t="s">
        <v>22</v>
      </c>
      <c r="E62" s="269" t="s">
        <v>22</v>
      </c>
    </row>
    <row r="63" spans="1:5" ht="29" x14ac:dyDescent="0.45">
      <c r="A63" s="292" t="s">
        <v>40</v>
      </c>
      <c r="B63" s="269">
        <v>16</v>
      </c>
      <c r="C63" s="269">
        <v>11</v>
      </c>
      <c r="D63" s="269">
        <v>15</v>
      </c>
      <c r="E63" s="269">
        <v>26</v>
      </c>
    </row>
    <row r="64" spans="1:5" x14ac:dyDescent="0.45">
      <c r="A64" s="288"/>
      <c r="B64" s="286"/>
      <c r="C64" s="286"/>
      <c r="D64" s="286"/>
      <c r="E64" s="286"/>
    </row>
    <row r="65" spans="1:5" x14ac:dyDescent="0.45">
      <c r="A65" s="289" t="s">
        <v>42</v>
      </c>
      <c r="B65" s="286"/>
      <c r="C65" s="286"/>
      <c r="D65" s="286"/>
      <c r="E65" s="286"/>
    </row>
    <row r="66" spans="1:5" x14ac:dyDescent="0.45">
      <c r="A66" s="299" t="s">
        <v>51</v>
      </c>
      <c r="B66" s="269">
        <v>2</v>
      </c>
      <c r="C66" s="269">
        <v>2</v>
      </c>
      <c r="D66" s="269">
        <v>2</v>
      </c>
      <c r="E66" s="269">
        <v>2</v>
      </c>
    </row>
    <row r="67" spans="1:5" x14ac:dyDescent="0.45">
      <c r="A67" s="10" t="s">
        <v>52</v>
      </c>
      <c r="B67" s="269">
        <v>32</v>
      </c>
      <c r="C67" s="269">
        <v>22</v>
      </c>
      <c r="D67" s="269">
        <v>30</v>
      </c>
      <c r="E67" s="269">
        <v>52</v>
      </c>
    </row>
    <row r="68" spans="1:5" x14ac:dyDescent="0.45">
      <c r="A68" s="292" t="s">
        <v>44</v>
      </c>
      <c r="B68" s="295">
        <f>IF(B67-(B66*$B$63)&gt;0,B67-(B66*$B$63),0)</f>
        <v>0</v>
      </c>
      <c r="C68" s="295">
        <f t="shared" ref="C68:D68" si="0">IF(C67-(C66*$B$63)&gt;0,C67-(C66*$B$63),0)</f>
        <v>0</v>
      </c>
      <c r="D68" s="295">
        <f t="shared" si="0"/>
        <v>0</v>
      </c>
      <c r="E68" s="295">
        <v>0</v>
      </c>
    </row>
    <row r="69" spans="1:5" ht="29" x14ac:dyDescent="0.45">
      <c r="A69" s="292" t="s">
        <v>280</v>
      </c>
      <c r="B69" s="297">
        <f>IF(-((B67-(B66*$B$63))/B66)&lt;0,0,-(B67-(B66*$B$63))/B66)</f>
        <v>0</v>
      </c>
      <c r="C69" s="297">
        <f>IF(-((C67-(C66*$C$63))/C66)&lt;0,0,-(C67-(C66*$C$63))/C66)</f>
        <v>0</v>
      </c>
      <c r="D69" s="297">
        <f>IF(-((D67-(D66*$C$63))/D66)&lt;0,0,-(D67-(D66*$C$63))/D66)</f>
        <v>0</v>
      </c>
      <c r="E69" s="297">
        <f>IF(-((E67-(E66*$C$63))/E66)&lt;0,0,-(E67-(E66*$C$63))/E66)</f>
        <v>0</v>
      </c>
    </row>
    <row r="70" spans="1:5" x14ac:dyDescent="0.45">
      <c r="A70" s="289" t="s">
        <v>45</v>
      </c>
      <c r="B70" s="287"/>
      <c r="C70" s="287"/>
      <c r="D70" s="287"/>
      <c r="E70" s="287"/>
    </row>
    <row r="71" spans="1:5" x14ac:dyDescent="0.45">
      <c r="A71" s="299" t="s">
        <v>51</v>
      </c>
      <c r="B71" s="269">
        <v>3</v>
      </c>
      <c r="C71" s="269">
        <v>2</v>
      </c>
      <c r="D71" s="269">
        <v>2</v>
      </c>
      <c r="E71" s="269">
        <v>2</v>
      </c>
    </row>
    <row r="72" spans="1:5" x14ac:dyDescent="0.45">
      <c r="A72" s="10" t="s">
        <v>43</v>
      </c>
      <c r="B72" s="269">
        <v>48</v>
      </c>
      <c r="C72" s="269">
        <v>22</v>
      </c>
      <c r="D72" s="269">
        <v>30</v>
      </c>
      <c r="E72" s="269">
        <v>52</v>
      </c>
    </row>
    <row r="73" spans="1:5" x14ac:dyDescent="0.45">
      <c r="A73" s="292" t="s">
        <v>44</v>
      </c>
      <c r="B73" s="295">
        <f>IF(B72-(B71*$B$63)&gt;0,B72-(B71*$B$63),0)</f>
        <v>0</v>
      </c>
      <c r="C73" s="295">
        <f t="shared" ref="C73:D73" si="1">IF(C72-(C71*$B$63)&gt;0,C72-(C71*$B$63),0)</f>
        <v>0</v>
      </c>
      <c r="D73" s="295">
        <f t="shared" si="1"/>
        <v>0</v>
      </c>
      <c r="E73" s="295">
        <v>0</v>
      </c>
    </row>
    <row r="74" spans="1:5" ht="29" x14ac:dyDescent="0.45">
      <c r="A74" s="292" t="str">
        <f>A69</f>
        <v>Nombre d'enclos ou bandes pouvant être laissés en réserve pour maturation (futures semences pour regénération).</v>
      </c>
      <c r="B74" s="297">
        <f>IF(-((B72-(B71*$B$63))/B71)&lt;0,0,-(B72-(B71*$B$63))/B71)</f>
        <v>0</v>
      </c>
      <c r="C74" s="297">
        <f>IF(-((C72-(C71*$C$63))/C71)&lt;0,0,-(C72-(C71*$C$63))/C71)</f>
        <v>0</v>
      </c>
      <c r="D74" s="297">
        <f>IF(-((D72-(D71*$C$63))/D71)&lt;0,0,-(D72-(D71*$C$63))/D71)</f>
        <v>0</v>
      </c>
      <c r="E74" s="297">
        <f>IF(-((E72-(E71*$C$63))/E71)&lt;0,0,-(E72-(E71*$C$63))/E71)</f>
        <v>0</v>
      </c>
    </row>
    <row r="75" spans="1:5" x14ac:dyDescent="0.45">
      <c r="A75" s="289" t="s">
        <v>46</v>
      </c>
      <c r="B75" s="287"/>
      <c r="C75" s="287"/>
      <c r="D75" s="287"/>
      <c r="E75" s="287"/>
    </row>
    <row r="76" spans="1:5" x14ac:dyDescent="0.45">
      <c r="A76" s="299" t="s">
        <v>51</v>
      </c>
      <c r="B76" s="269">
        <v>3</v>
      </c>
      <c r="C76" s="269">
        <v>0</v>
      </c>
      <c r="D76" s="269">
        <v>0</v>
      </c>
      <c r="E76" s="269">
        <v>0</v>
      </c>
    </row>
    <row r="77" spans="1:5" x14ac:dyDescent="0.45">
      <c r="A77" s="10" t="s">
        <v>52</v>
      </c>
      <c r="B77" s="269">
        <v>32</v>
      </c>
      <c r="C77" s="269">
        <v>0</v>
      </c>
      <c r="D77" s="269">
        <v>0</v>
      </c>
      <c r="E77" s="269">
        <v>0</v>
      </c>
    </row>
    <row r="78" spans="1:5" x14ac:dyDescent="0.45">
      <c r="A78" s="292" t="s">
        <v>44</v>
      </c>
      <c r="B78" s="295">
        <f>IF(B77-(B76*$B$63)&gt;0,B77-(B76*$B$63),0)</f>
        <v>0</v>
      </c>
      <c r="C78" s="295">
        <v>0</v>
      </c>
      <c r="D78" s="295">
        <f>IF(D77-(D76*$C$63)&gt;0,D77-(D76*$C$63),0)</f>
        <v>0</v>
      </c>
      <c r="E78" s="295">
        <f>IF(E77-(E76*$C$63)&gt;0,E77-(E76*$C$63),0)</f>
        <v>0</v>
      </c>
    </row>
    <row r="79" spans="1:5" ht="29" x14ac:dyDescent="0.45">
      <c r="A79" s="292" t="str">
        <f>A74</f>
        <v>Nombre d'enclos ou bandes pouvant être laissés en réserve pour maturation (futures semences pour regénération).</v>
      </c>
      <c r="B79" s="297">
        <f>IF(-((B77-(B76*$B$63))/B76)&lt;0,0,-(B77-(B76*$B$63))/B76)</f>
        <v>5.333333333333333</v>
      </c>
      <c r="C79" s="297" t="e">
        <f>IF(-((C77-(C76*$C$63))/C76)&lt;0,0,-(C77-(C76*$C$63))/C76)</f>
        <v>#DIV/0!</v>
      </c>
      <c r="D79" s="297" t="e">
        <f>IF(-((D77-(D76*$C$63))/D76)&lt;0,0,-(D77-(D76*$C$63))/D76)</f>
        <v>#DIV/0!</v>
      </c>
      <c r="E79" s="297" t="e">
        <f>IF(-((E77-(E76*$C$63))/E76)&lt;0,0,-(E77-(E76*$C$63))/E76)</f>
        <v>#DIV/0!</v>
      </c>
    </row>
    <row r="80" spans="1:5" x14ac:dyDescent="0.45">
      <c r="A80" s="289" t="s">
        <v>47</v>
      </c>
      <c r="B80" s="287"/>
      <c r="C80" s="287"/>
      <c r="D80" s="287"/>
      <c r="E80" s="287"/>
    </row>
    <row r="81" spans="1:6" x14ac:dyDescent="0.45">
      <c r="A81" s="292" t="s">
        <v>48</v>
      </c>
      <c r="B81" s="295">
        <f>IF((B51-(B63*(B66+B71+B76)))&lt;0,0,B51-B67-B72-B77)</f>
        <v>47</v>
      </c>
      <c r="C81" s="295">
        <v>0</v>
      </c>
      <c r="D81" s="295">
        <f>IF((D51-(D63*(D66+D71+D76)))&lt;0,0,D51-D67-D72-D77)</f>
        <v>0</v>
      </c>
      <c r="E81" s="295">
        <f>IF((E51-(E63*(E66+E71+E76)))&lt;0,0,E51-E67-E72-E77)</f>
        <v>0</v>
      </c>
    </row>
    <row r="82" spans="1:6" x14ac:dyDescent="0.45">
      <c r="A82" s="299" t="s">
        <v>51</v>
      </c>
      <c r="B82" s="297">
        <f>B81/B63</f>
        <v>2.9375</v>
      </c>
      <c r="C82" s="297">
        <f>C81/C63</f>
        <v>0</v>
      </c>
      <c r="D82" s="297">
        <f>D81/D63</f>
        <v>0</v>
      </c>
      <c r="E82" s="297">
        <f>E81/E63</f>
        <v>0</v>
      </c>
    </row>
    <row r="83" spans="1:6" x14ac:dyDescent="0.45">
      <c r="A83" s="284"/>
      <c r="B83" s="287"/>
      <c r="C83" s="287"/>
      <c r="D83" s="287"/>
      <c r="E83" s="287"/>
    </row>
    <row r="84" spans="1:6" x14ac:dyDescent="0.45">
      <c r="A84" s="289" t="s">
        <v>55</v>
      </c>
      <c r="B84" s="287"/>
      <c r="C84" s="287"/>
      <c r="D84" s="287"/>
      <c r="E84" s="287"/>
    </row>
    <row r="85" spans="1:6" x14ac:dyDescent="0.45">
      <c r="A85" s="326" t="s">
        <v>103</v>
      </c>
      <c r="B85" s="277">
        <f>IF(B81=0,B63*(B66+B71+B76),(B63*(B66+B71+B76)+IF(B82&gt;8,8*B63,B82*B63)))</f>
        <v>175</v>
      </c>
      <c r="C85" s="277">
        <f>IF(C81=0,C63*(C66+C71+C76),(C63*(C66+C71+C76)+IF(C82&gt;8,8*C63,C82*C63)))</f>
        <v>44</v>
      </c>
      <c r="D85" s="277">
        <f>IF(D81=0,D63*(D66+D71+D76),(D63*(D66+D71+D76)+IF(D82&gt;8,8*D63,D82*D63)))</f>
        <v>60</v>
      </c>
      <c r="E85" s="277">
        <f>IF(E81=0,E63*(E66+E71+E76),(E63*(E66+E71+E76)+IF(E82&gt;8,8*E63,E82*E63)))</f>
        <v>104</v>
      </c>
      <c r="F85" s="410"/>
    </row>
    <row r="86" spans="1:6" x14ac:dyDescent="0.45">
      <c r="A86" s="326"/>
      <c r="B86" s="277"/>
      <c r="C86" s="277"/>
      <c r="D86" s="277"/>
      <c r="E86" s="277"/>
    </row>
    <row r="87" spans="1:6" x14ac:dyDescent="0.45">
      <c r="A87" s="326" t="s">
        <v>368</v>
      </c>
      <c r="B87" s="277"/>
      <c r="C87" s="277"/>
      <c r="D87" s="277"/>
      <c r="E87" s="277">
        <f>E85+D85</f>
        <v>164</v>
      </c>
    </row>
    <row r="88" spans="1:6" hidden="1" x14ac:dyDescent="0.45"/>
    <row r="89" spans="1:6" hidden="1" x14ac:dyDescent="0.45">
      <c r="B89" s="12">
        <f>B85+B87</f>
        <v>175</v>
      </c>
      <c r="C89" s="12">
        <f>C85+C87</f>
        <v>44</v>
      </c>
    </row>
    <row r="90" spans="1:6" ht="28" customHeight="1" x14ac:dyDescent="0.45">
      <c r="A90" s="441" t="s">
        <v>361</v>
      </c>
      <c r="B90" s="441"/>
      <c r="C90" s="441"/>
      <c r="D90" s="441"/>
    </row>
    <row r="91" spans="1:6" ht="14" customHeight="1" x14ac:dyDescent="0.45">
      <c r="A91" s="261"/>
      <c r="B91" s="409"/>
      <c r="C91" s="409"/>
    </row>
    <row r="92" spans="1:6" ht="14" customHeight="1" x14ac:dyDescent="0.45">
      <c r="A92" s="261"/>
      <c r="B92" s="316"/>
      <c r="C92" s="316"/>
    </row>
    <row r="93" spans="1:6" x14ac:dyDescent="0.45">
      <c r="A93" s="3"/>
    </row>
    <row r="94" spans="1:6" x14ac:dyDescent="0.45">
      <c r="A94" s="3"/>
    </row>
    <row r="95" spans="1:6" ht="26" x14ac:dyDescent="0.6">
      <c r="B95" s="412" t="s">
        <v>102</v>
      </c>
      <c r="C95" s="412"/>
    </row>
    <row r="96" spans="1:6" x14ac:dyDescent="0.45">
      <c r="A96" s="284"/>
      <c r="B96" s="285" t="s">
        <v>16</v>
      </c>
      <c r="C96" s="285" t="s">
        <v>17</v>
      </c>
    </row>
    <row r="97" spans="1:4" x14ac:dyDescent="0.45">
      <c r="A97" s="292" t="s">
        <v>66</v>
      </c>
      <c r="B97" s="291" t="s">
        <v>271</v>
      </c>
      <c r="C97" s="291" t="s">
        <v>271</v>
      </c>
    </row>
    <row r="98" spans="1:4" ht="29" x14ac:dyDescent="0.45">
      <c r="A98" s="292" t="s">
        <v>67</v>
      </c>
      <c r="B98" s="291" t="s">
        <v>271</v>
      </c>
      <c r="C98" s="291" t="s">
        <v>271</v>
      </c>
    </row>
    <row r="99" spans="1:4" x14ac:dyDescent="0.45">
      <c r="A99" s="292" t="s">
        <v>56</v>
      </c>
      <c r="B99" s="291" t="s">
        <v>271</v>
      </c>
      <c r="C99" s="291" t="s">
        <v>271</v>
      </c>
    </row>
    <row r="100" spans="1:4" x14ac:dyDescent="0.45">
      <c r="B100" s="260"/>
      <c r="C100" s="260"/>
    </row>
    <row r="101" spans="1:4" x14ac:dyDescent="0.45">
      <c r="B101" s="260"/>
      <c r="C101" s="260"/>
    </row>
    <row r="102" spans="1:4" x14ac:dyDescent="0.45">
      <c r="A102" s="3"/>
    </row>
    <row r="103" spans="1:4" x14ac:dyDescent="0.45">
      <c r="A103" s="3"/>
    </row>
    <row r="104" spans="1:4" ht="57" customHeight="1" x14ac:dyDescent="0.45">
      <c r="A104" s="435" t="s">
        <v>323</v>
      </c>
      <c r="B104" s="435"/>
    </row>
    <row r="105" spans="1:4" hidden="1" x14ac:dyDescent="0.45">
      <c r="B105" s="262">
        <v>44666</v>
      </c>
      <c r="C105" s="262">
        <v>44895</v>
      </c>
      <c r="D105" s="328">
        <f>C105-B105</f>
        <v>229</v>
      </c>
    </row>
    <row r="106" spans="1:4" ht="16" customHeight="1" x14ac:dyDescent="0.45">
      <c r="A106" s="436" t="s">
        <v>324</v>
      </c>
      <c r="B106" s="436"/>
      <c r="C106" s="436"/>
    </row>
    <row r="107" spans="1:4" ht="19" thickBot="1" x14ac:dyDescent="0.5"/>
    <row r="108" spans="1:4" ht="160" customHeight="1" thickBot="1" x14ac:dyDescent="0.5">
      <c r="A108" s="428"/>
      <c r="B108" s="429"/>
      <c r="C108" s="429"/>
      <c r="D108" s="430"/>
    </row>
  </sheetData>
  <mergeCells count="12">
    <mergeCell ref="A108:D108"/>
    <mergeCell ref="A15:C15"/>
    <mergeCell ref="A16:C16"/>
    <mergeCell ref="A104:B104"/>
    <mergeCell ref="A106:C106"/>
    <mergeCell ref="A21:A23"/>
    <mergeCell ref="B59:C59"/>
    <mergeCell ref="A27:C27"/>
    <mergeCell ref="B95:C95"/>
    <mergeCell ref="A40:C40"/>
    <mergeCell ref="A37:B37"/>
    <mergeCell ref="A90:D90"/>
  </mergeCells>
  <dataValidations count="2">
    <dataValidation showInputMessage="1" showErrorMessage="1" sqref="B32:C32" xr:uid="{80644947-196B-49C6-AD06-04B27D6962C8}"/>
    <dataValidation allowBlank="1" showInputMessage="1" sqref="B34:C35" xr:uid="{B91A20F8-96D4-4E0D-9F2E-7178383829CA}"/>
  </dataValidations>
  <pageMargins left="0.25" right="0.25" top="0.75" bottom="0.75" header="0.3" footer="0.3"/>
  <pageSetup scale="75" orientation="landscape" r:id="rId1"/>
  <headerFooter>
    <oddFooter>Page &amp;P de &amp;N</odd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xr:uid="{76A5B854-14C0-4210-9065-5B3BD0F291BD}">
          <x14:formula1>
            <xm:f>'Détails des listes déroulantes'!$G$6:$G$17</xm:f>
          </x14:formula1>
          <xm:sqref>B30:C30</xm:sqref>
        </x14:dataValidation>
        <x14:dataValidation type="list" allowBlank="1" showInputMessage="1" showErrorMessage="1" xr:uid="{48D7E6B5-B27F-4E75-BE16-F7FED747362F}">
          <x14:formula1>
            <xm:f>'Détails des listes déroulantes'!$I$6:$I$8</xm:f>
          </x14:formula1>
          <xm:sqref>B45</xm:sqref>
        </x14:dataValidation>
        <x14:dataValidation type="list" allowBlank="1" showInputMessage="1" showErrorMessage="1" xr:uid="{64A3D1F3-B342-4739-A042-AD86AFAACB79}">
          <x14:formula1>
            <xm:f>'Détails des listes déroulantes'!$L$6:$L$7</xm:f>
          </x14:formula1>
          <xm:sqref>B62:E62</xm:sqref>
        </x14:dataValidation>
        <x14:dataValidation type="list" allowBlank="1" showInputMessage="1" xr:uid="{C5AD2B27-79E1-419F-B15C-FB7C52A6E920}">
          <x14:formula1>
            <xm:f>'Détails des listes déroulantes'!$B$32:$B$42</xm:f>
          </x14:formula1>
          <xm:sqref>B21:B23</xm:sqref>
        </x14:dataValidation>
        <x14:dataValidation type="list" allowBlank="1" showInputMessage="1" xr:uid="{2CC5DEE8-855E-462F-B6CA-98095E21D418}">
          <x14:formula1>
            <xm:f>'Détails des listes déroulantes'!$G$32:$G$42</xm:f>
          </x14:formula1>
          <xm:sqref>C21:C23</xm:sqref>
        </x14:dataValidation>
        <x14:dataValidation type="list" showInputMessage="1" xr:uid="{6625FB3A-1254-4304-B432-73AFA6DA0DA9}">
          <x14:formula1>
            <xm:f>'Détails des listes déroulantes'!$G$45:$G$54</xm:f>
          </x14:formula1>
          <xm:sqref>B31:C31</xm:sqref>
        </x14:dataValidation>
        <x14:dataValidation type="list" allowBlank="1" showInputMessage="1" xr:uid="{09B29683-2711-4616-87DF-163F783992FF}">
          <x14:formula1>
            <xm:f>'Détails des listes déroulantes'!$B$5:$B$18</xm:f>
          </x14:formula1>
          <xm:sqref>B33:C33</xm:sqref>
        </x14:dataValidation>
        <x14:dataValidation type="list" allowBlank="1" showInputMessage="1" xr:uid="{24548C05-1D05-4E9F-AA4D-7F0C56CD4B61}">
          <x14:formula1>
            <xm:f>'Détails des listes déroulantes'!$I$6:$I$9</xm:f>
          </x14:formula1>
          <xm:sqref>B43:C44</xm:sqref>
        </x14:dataValidation>
        <x14:dataValidation type="list" allowBlank="1" showInputMessage="1" xr:uid="{8AD38633-62BE-43E0-8BC3-6B54405279AA}">
          <x14:formula1>
            <xm:f>'Détails des listes déroulantes'!$G$21:$G$28</xm:f>
          </x14:formula1>
          <xm:sqref>B98:C98</xm:sqref>
        </x14:dataValidation>
        <x14:dataValidation type="list" allowBlank="1" showInputMessage="1" xr:uid="{819D2A14-0862-455B-B6E2-5645C51BA723}">
          <x14:formula1>
            <xm:f>'Détails des listes déroulantes'!$B$21:$B$26</xm:f>
          </x14:formula1>
          <xm:sqref>B97:C97</xm:sqref>
        </x14:dataValidation>
        <x14:dataValidation type="list" allowBlank="1" showInputMessage="1" xr:uid="{7B30511D-CF07-4BBB-8FF1-4D18A788E8AD}">
          <x14:formula1>
            <xm:f>'Détails des listes déroulantes'!$I$21:$I$28</xm:f>
          </x14:formula1>
          <xm:sqref>B99:C99</xm:sqref>
        </x14:dataValidation>
        <x14:dataValidation type="list" allowBlank="1" showInputMessage="1" xr:uid="{27F90029-B891-4DA1-B1F2-CE2A4F89127E}">
          <x14:formula1>
            <xm:f>'Détails des listes déroulantes'!$B$46:$B$57</xm:f>
          </x14:formula1>
          <xm:sqref>B46:C46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5AB7B-8F1C-4201-9316-290E6427D875}">
  <dimension ref="B4:L67"/>
  <sheetViews>
    <sheetView topLeftCell="A40" workbookViewId="0">
      <selection activeCell="B46" sqref="B46:B56"/>
    </sheetView>
  </sheetViews>
  <sheetFormatPr baseColWidth="10" defaultRowHeight="14.5" x14ac:dyDescent="0.35"/>
  <cols>
    <col min="2" max="2" width="51.1796875" customWidth="1"/>
    <col min="7" max="7" width="49.81640625" customWidth="1"/>
  </cols>
  <sheetData>
    <row r="4" spans="2:12" x14ac:dyDescent="0.35">
      <c r="B4" s="6" t="s">
        <v>4</v>
      </c>
      <c r="G4" s="6" t="s">
        <v>20</v>
      </c>
      <c r="I4" s="6" t="s">
        <v>35</v>
      </c>
      <c r="L4" s="6" t="s">
        <v>21</v>
      </c>
    </row>
    <row r="5" spans="2:12" x14ac:dyDescent="0.35">
      <c r="B5" t="s">
        <v>10</v>
      </c>
      <c r="C5">
        <v>900</v>
      </c>
    </row>
    <row r="6" spans="2:12" x14ac:dyDescent="0.35">
      <c r="B6" t="s">
        <v>9</v>
      </c>
      <c r="C6">
        <v>1200</v>
      </c>
      <c r="G6" s="2" t="s">
        <v>23</v>
      </c>
      <c r="I6" t="s">
        <v>314</v>
      </c>
      <c r="L6" t="s">
        <v>38</v>
      </c>
    </row>
    <row r="7" spans="2:12" x14ac:dyDescent="0.35">
      <c r="B7" t="s">
        <v>15</v>
      </c>
      <c r="C7">
        <v>800</v>
      </c>
      <c r="G7" s="2" t="s">
        <v>24</v>
      </c>
      <c r="I7" t="s">
        <v>315</v>
      </c>
      <c r="L7" t="s">
        <v>22</v>
      </c>
    </row>
    <row r="8" spans="2:12" x14ac:dyDescent="0.35">
      <c r="B8" t="s">
        <v>14</v>
      </c>
      <c r="C8">
        <v>90</v>
      </c>
      <c r="G8" s="2" t="s">
        <v>25</v>
      </c>
      <c r="I8" t="s">
        <v>316</v>
      </c>
    </row>
    <row r="9" spans="2:12" x14ac:dyDescent="0.35">
      <c r="B9" t="s">
        <v>11</v>
      </c>
      <c r="C9">
        <v>120</v>
      </c>
      <c r="G9" s="1" t="s">
        <v>26</v>
      </c>
      <c r="I9" t="s">
        <v>313</v>
      </c>
    </row>
    <row r="10" spans="2:12" x14ac:dyDescent="0.35">
      <c r="B10" t="s">
        <v>12</v>
      </c>
      <c r="C10">
        <v>750</v>
      </c>
      <c r="G10" s="1" t="s">
        <v>27</v>
      </c>
    </row>
    <row r="11" spans="2:12" x14ac:dyDescent="0.35">
      <c r="B11" t="s">
        <v>13</v>
      </c>
      <c r="C11">
        <v>1100</v>
      </c>
      <c r="G11" s="8" t="s">
        <v>28</v>
      </c>
    </row>
    <row r="12" spans="2:12" x14ac:dyDescent="0.35">
      <c r="B12" t="s">
        <v>6</v>
      </c>
      <c r="C12">
        <v>2000</v>
      </c>
      <c r="G12" s="8" t="s">
        <v>29</v>
      </c>
    </row>
    <row r="13" spans="2:12" x14ac:dyDescent="0.35">
      <c r="B13" t="s">
        <v>5</v>
      </c>
      <c r="C13">
        <v>1500</v>
      </c>
      <c r="G13" s="7" t="s">
        <v>30</v>
      </c>
    </row>
    <row r="14" spans="2:12" x14ac:dyDescent="0.35">
      <c r="B14" t="s">
        <v>7</v>
      </c>
      <c r="C14">
        <v>1500</v>
      </c>
      <c r="G14" s="8" t="s">
        <v>31</v>
      </c>
    </row>
    <row r="15" spans="2:12" x14ac:dyDescent="0.35">
      <c r="B15" t="s">
        <v>8</v>
      </c>
      <c r="C15">
        <v>800</v>
      </c>
      <c r="G15" s="8" t="s">
        <v>32</v>
      </c>
    </row>
    <row r="16" spans="2:12" x14ac:dyDescent="0.35">
      <c r="B16" t="s">
        <v>271</v>
      </c>
      <c r="C16">
        <v>1000</v>
      </c>
      <c r="G16" s="8" t="s">
        <v>33</v>
      </c>
    </row>
    <row r="17" spans="2:9" x14ac:dyDescent="0.35">
      <c r="G17" s="323" t="s">
        <v>271</v>
      </c>
    </row>
    <row r="18" spans="2:9" x14ac:dyDescent="0.35">
      <c r="B18" s="6"/>
    </row>
    <row r="20" spans="2:9" x14ac:dyDescent="0.35">
      <c r="B20" s="9" t="s">
        <v>57</v>
      </c>
      <c r="G20" s="11" t="s">
        <v>62</v>
      </c>
      <c r="I20" s="6" t="s">
        <v>68</v>
      </c>
    </row>
    <row r="21" spans="2:9" x14ac:dyDescent="0.35">
      <c r="B21" s="10" t="s">
        <v>61</v>
      </c>
      <c r="G21" s="10" t="s">
        <v>65</v>
      </c>
      <c r="I21" t="s">
        <v>69</v>
      </c>
    </row>
    <row r="22" spans="2:9" x14ac:dyDescent="0.35">
      <c r="B22" s="10" t="s">
        <v>60</v>
      </c>
      <c r="G22" s="10" t="s">
        <v>61</v>
      </c>
      <c r="I22" t="s">
        <v>74</v>
      </c>
    </row>
    <row r="23" spans="2:9" x14ac:dyDescent="0.35">
      <c r="B23" s="10" t="s">
        <v>70</v>
      </c>
      <c r="G23" s="10" t="s">
        <v>64</v>
      </c>
      <c r="I23" t="s">
        <v>326</v>
      </c>
    </row>
    <row r="24" spans="2:9" x14ac:dyDescent="0.35">
      <c r="B24" s="10" t="s">
        <v>59</v>
      </c>
      <c r="G24" s="10" t="s">
        <v>63</v>
      </c>
      <c r="I24" t="s">
        <v>72</v>
      </c>
    </row>
    <row r="25" spans="2:9" x14ac:dyDescent="0.35">
      <c r="B25" s="10" t="s">
        <v>58</v>
      </c>
      <c r="G25" s="10" t="s">
        <v>70</v>
      </c>
      <c r="I25" t="s">
        <v>75</v>
      </c>
    </row>
    <row r="26" spans="2:9" x14ac:dyDescent="0.35">
      <c r="B26" s="331" t="s">
        <v>271</v>
      </c>
      <c r="G26" s="10" t="s">
        <v>59</v>
      </c>
      <c r="I26" t="s">
        <v>325</v>
      </c>
    </row>
    <row r="27" spans="2:9" x14ac:dyDescent="0.35">
      <c r="G27" s="10" t="s">
        <v>73</v>
      </c>
      <c r="I27" t="s">
        <v>71</v>
      </c>
    </row>
    <row r="28" spans="2:9" x14ac:dyDescent="0.35">
      <c r="G28" s="331" t="s">
        <v>271</v>
      </c>
      <c r="I28" t="s">
        <v>271</v>
      </c>
    </row>
    <row r="31" spans="2:9" x14ac:dyDescent="0.35">
      <c r="B31" s="6" t="s">
        <v>83</v>
      </c>
      <c r="G31" s="6" t="s">
        <v>76</v>
      </c>
    </row>
    <row r="32" spans="2:9" x14ac:dyDescent="0.35">
      <c r="B32" t="s">
        <v>86</v>
      </c>
      <c r="G32" t="s">
        <v>98</v>
      </c>
    </row>
    <row r="33" spans="2:7" x14ac:dyDescent="0.35">
      <c r="B33" t="s">
        <v>81</v>
      </c>
      <c r="G33" t="s">
        <v>92</v>
      </c>
    </row>
    <row r="34" spans="2:7" x14ac:dyDescent="0.35">
      <c r="B34" t="s">
        <v>82</v>
      </c>
      <c r="G34" t="s">
        <v>91</v>
      </c>
    </row>
    <row r="35" spans="2:7" x14ac:dyDescent="0.35">
      <c r="B35" t="s">
        <v>78</v>
      </c>
      <c r="G35" t="s">
        <v>95</v>
      </c>
    </row>
    <row r="36" spans="2:7" x14ac:dyDescent="0.35">
      <c r="B36" t="s">
        <v>87</v>
      </c>
      <c r="G36" t="s">
        <v>94</v>
      </c>
    </row>
    <row r="37" spans="2:7" x14ac:dyDescent="0.35">
      <c r="B37" t="s">
        <v>85</v>
      </c>
      <c r="G37" t="s">
        <v>93</v>
      </c>
    </row>
    <row r="38" spans="2:7" x14ac:dyDescent="0.35">
      <c r="B38" t="s">
        <v>79</v>
      </c>
      <c r="G38" t="s">
        <v>90</v>
      </c>
    </row>
    <row r="39" spans="2:7" x14ac:dyDescent="0.35">
      <c r="B39" t="s">
        <v>84</v>
      </c>
      <c r="G39" t="s">
        <v>89</v>
      </c>
    </row>
    <row r="40" spans="2:7" x14ac:dyDescent="0.35">
      <c r="B40" t="s">
        <v>80</v>
      </c>
      <c r="G40" t="s">
        <v>97</v>
      </c>
    </row>
    <row r="41" spans="2:7" x14ac:dyDescent="0.35">
      <c r="B41" t="s">
        <v>88</v>
      </c>
      <c r="G41" t="s">
        <v>96</v>
      </c>
    </row>
    <row r="42" spans="2:7" x14ac:dyDescent="0.35">
      <c r="B42" s="408" t="s">
        <v>357</v>
      </c>
      <c r="G42" t="s">
        <v>271</v>
      </c>
    </row>
    <row r="44" spans="2:7" x14ac:dyDescent="0.35">
      <c r="B44" s="6" t="s">
        <v>238</v>
      </c>
      <c r="G44" s="6" t="s">
        <v>245</v>
      </c>
    </row>
    <row r="45" spans="2:7" x14ac:dyDescent="0.35">
      <c r="B45" s="6"/>
      <c r="G45" s="405" t="s">
        <v>309</v>
      </c>
    </row>
    <row r="46" spans="2:7" x14ac:dyDescent="0.35">
      <c r="B46" t="s">
        <v>319</v>
      </c>
      <c r="G46" s="405" t="s">
        <v>312</v>
      </c>
    </row>
    <row r="47" spans="2:7" x14ac:dyDescent="0.35">
      <c r="B47" t="s">
        <v>322</v>
      </c>
      <c r="G47" s="405" t="s">
        <v>311</v>
      </c>
    </row>
    <row r="48" spans="2:7" x14ac:dyDescent="0.35">
      <c r="B48" t="s">
        <v>320</v>
      </c>
      <c r="G48" s="405" t="s">
        <v>310</v>
      </c>
    </row>
    <row r="49" spans="2:7" x14ac:dyDescent="0.35">
      <c r="B49" t="s">
        <v>317</v>
      </c>
      <c r="G49" s="405" t="s">
        <v>246</v>
      </c>
    </row>
    <row r="50" spans="2:7" x14ac:dyDescent="0.35">
      <c r="B50" t="s">
        <v>318</v>
      </c>
      <c r="G50" s="405" t="s">
        <v>247</v>
      </c>
    </row>
    <row r="51" spans="2:7" x14ac:dyDescent="0.35">
      <c r="B51" t="s">
        <v>241</v>
      </c>
      <c r="G51" s="405" t="s">
        <v>249</v>
      </c>
    </row>
    <row r="52" spans="2:7" x14ac:dyDescent="0.35">
      <c r="B52" t="s">
        <v>240</v>
      </c>
      <c r="G52" s="405" t="s">
        <v>248</v>
      </c>
    </row>
    <row r="53" spans="2:7" x14ac:dyDescent="0.35">
      <c r="B53" t="s">
        <v>358</v>
      </c>
      <c r="G53" s="405" t="s">
        <v>250</v>
      </c>
    </row>
    <row r="54" spans="2:7" x14ac:dyDescent="0.35">
      <c r="B54" t="s">
        <v>239</v>
      </c>
      <c r="G54" s="405" t="s">
        <v>271</v>
      </c>
    </row>
    <row r="55" spans="2:7" x14ac:dyDescent="0.35">
      <c r="B55" t="s">
        <v>242</v>
      </c>
    </row>
    <row r="56" spans="2:7" x14ac:dyDescent="0.35">
      <c r="B56" t="s">
        <v>243</v>
      </c>
    </row>
    <row r="57" spans="2:7" x14ac:dyDescent="0.35">
      <c r="B57" t="s">
        <v>271</v>
      </c>
    </row>
    <row r="59" spans="2:7" x14ac:dyDescent="0.35">
      <c r="B59" s="6" t="s">
        <v>263</v>
      </c>
    </row>
    <row r="60" spans="2:7" x14ac:dyDescent="0.35">
      <c r="B60" s="6"/>
    </row>
    <row r="61" spans="2:7" x14ac:dyDescent="0.35">
      <c r="B61" t="s">
        <v>270</v>
      </c>
    </row>
    <row r="62" spans="2:7" x14ac:dyDescent="0.35">
      <c r="B62" t="s">
        <v>265</v>
      </c>
    </row>
    <row r="63" spans="2:7" x14ac:dyDescent="0.35">
      <c r="B63" t="s">
        <v>266</v>
      </c>
    </row>
    <row r="64" spans="2:7" x14ac:dyDescent="0.35">
      <c r="B64" t="s">
        <v>267</v>
      </c>
    </row>
    <row r="65" spans="2:2" x14ac:dyDescent="0.35">
      <c r="B65" t="s">
        <v>268</v>
      </c>
    </row>
    <row r="66" spans="2:2" x14ac:dyDescent="0.35">
      <c r="B66" t="s">
        <v>264</v>
      </c>
    </row>
    <row r="67" spans="2:2" x14ac:dyDescent="0.35">
      <c r="B67" t="s">
        <v>269</v>
      </c>
    </row>
  </sheetData>
  <sortState xmlns:xlrd2="http://schemas.microsoft.com/office/spreadsheetml/2017/richdata2" ref="B46:B56">
    <sortCondition ref="B46:B56"/>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9D31-64E6-40AD-87EF-BAA6818CED3E}">
  <dimension ref="B2:G61"/>
  <sheetViews>
    <sheetView topLeftCell="A47" workbookViewId="0">
      <selection activeCell="B52" sqref="B52"/>
    </sheetView>
  </sheetViews>
  <sheetFormatPr baseColWidth="10" defaultRowHeight="14.5" x14ac:dyDescent="0.35"/>
  <cols>
    <col min="1" max="1" width="5.90625" customWidth="1"/>
    <col min="2" max="2" width="22" customWidth="1"/>
    <col min="3" max="3" width="23" customWidth="1"/>
    <col min="4" max="4" width="23.08984375" customWidth="1"/>
  </cols>
  <sheetData>
    <row r="2" spans="2:7" ht="31" x14ac:dyDescent="0.7">
      <c r="B2" s="263" t="s">
        <v>327</v>
      </c>
    </row>
    <row r="4" spans="2:7" x14ac:dyDescent="0.35">
      <c r="B4" s="10" t="s">
        <v>105</v>
      </c>
      <c r="C4" s="445">
        <f>'3-Description du projet'!B8</f>
        <v>0</v>
      </c>
      <c r="D4" s="445"/>
    </row>
    <row r="5" spans="2:7" x14ac:dyDescent="0.35">
      <c r="B5" s="10" t="s">
        <v>104</v>
      </c>
      <c r="C5" s="445">
        <f>'3-Description du projet'!B9</f>
        <v>0</v>
      </c>
      <c r="D5" s="445"/>
    </row>
    <row r="7" spans="2:7" ht="26" x14ac:dyDescent="0.6">
      <c r="B7" s="446" t="s">
        <v>278</v>
      </c>
      <c r="C7" s="446"/>
      <c r="D7" s="446"/>
      <c r="E7" s="446"/>
      <c r="F7" s="446"/>
      <c r="G7" s="446"/>
    </row>
    <row r="8" spans="2:7" x14ac:dyDescent="0.35">
      <c r="B8" s="283" t="s">
        <v>279</v>
      </c>
    </row>
    <row r="9" spans="2:7" ht="26" x14ac:dyDescent="0.6">
      <c r="B9" s="13" t="s">
        <v>16</v>
      </c>
      <c r="D9" s="13" t="s">
        <v>115</v>
      </c>
    </row>
    <row r="31" ht="14.5" customHeight="1" x14ac:dyDescent="0.35"/>
    <row r="32" customFormat="1" ht="14.5" customHeight="1" x14ac:dyDescent="0.35"/>
    <row r="33" spans="2:6" x14ac:dyDescent="0.35">
      <c r="B33" s="447" t="s">
        <v>114</v>
      </c>
      <c r="C33" s="447"/>
      <c r="D33" s="447"/>
      <c r="E33" s="447"/>
    </row>
    <row r="34" spans="2:6" x14ac:dyDescent="0.35">
      <c r="B34" s="447"/>
      <c r="C34" s="447"/>
      <c r="D34" s="447"/>
      <c r="E34" s="447"/>
    </row>
    <row r="35" spans="2:6" x14ac:dyDescent="0.35">
      <c r="B35" s="449" t="s">
        <v>108</v>
      </c>
      <c r="C35" s="449"/>
      <c r="D35" s="445"/>
      <c r="E35" s="445"/>
      <c r="F35" s="445"/>
    </row>
    <row r="36" spans="2:6" ht="14.5" customHeight="1" x14ac:dyDescent="0.35">
      <c r="B36" s="448" t="s">
        <v>109</v>
      </c>
      <c r="C36" s="448"/>
      <c r="D36" s="10" t="s">
        <v>110</v>
      </c>
      <c r="E36" s="10"/>
      <c r="F36" s="10"/>
    </row>
    <row r="37" spans="2:6" ht="14.5" customHeight="1" x14ac:dyDescent="0.35">
      <c r="B37" s="448"/>
      <c r="C37" s="448"/>
      <c r="D37" s="450" t="s">
        <v>111</v>
      </c>
      <c r="E37" s="450"/>
      <c r="F37" s="450"/>
    </row>
    <row r="38" spans="2:6" ht="14.5" customHeight="1" x14ac:dyDescent="0.35">
      <c r="B38" s="448"/>
      <c r="C38" s="448"/>
      <c r="D38" s="450" t="s">
        <v>112</v>
      </c>
      <c r="E38" s="450"/>
      <c r="F38" s="450"/>
    </row>
    <row r="39" spans="2:6" ht="14.5" customHeight="1" x14ac:dyDescent="0.35">
      <c r="B39" s="448"/>
      <c r="C39" s="448"/>
      <c r="D39" s="450" t="s">
        <v>106</v>
      </c>
      <c r="E39" s="450"/>
      <c r="F39" s="450"/>
    </row>
    <row r="40" spans="2:6" ht="14.5" customHeight="1" x14ac:dyDescent="0.35">
      <c r="B40" s="448"/>
      <c r="C40" s="448"/>
      <c r="D40" s="450" t="s">
        <v>113</v>
      </c>
      <c r="E40" s="450"/>
      <c r="F40" s="450"/>
    </row>
    <row r="41" spans="2:6" ht="14.5" customHeight="1" x14ac:dyDescent="0.35">
      <c r="B41" s="448"/>
      <c r="C41" s="448"/>
      <c r="D41" s="450" t="s">
        <v>107</v>
      </c>
      <c r="E41" s="450"/>
      <c r="F41" s="450"/>
    </row>
    <row r="44" spans="2:6" ht="18.5" x14ac:dyDescent="0.45">
      <c r="B44" s="266" t="s">
        <v>328</v>
      </c>
    </row>
    <row r="46" spans="2:6" s="267" customFormat="1" ht="30" customHeight="1" x14ac:dyDescent="0.35">
      <c r="B46" s="444" t="s">
        <v>265</v>
      </c>
      <c r="C46" s="444"/>
      <c r="D46" s="444" t="s">
        <v>264</v>
      </c>
      <c r="E46" s="444"/>
      <c r="F46" s="444"/>
    </row>
    <row r="47" spans="2:6" ht="30" customHeight="1" x14ac:dyDescent="0.35">
      <c r="B47" s="444" t="s">
        <v>266</v>
      </c>
      <c r="C47" s="444"/>
      <c r="D47" s="444" t="s">
        <v>269</v>
      </c>
      <c r="E47" s="444"/>
      <c r="F47" s="444"/>
    </row>
    <row r="48" spans="2:6" ht="30" customHeight="1" x14ac:dyDescent="0.35">
      <c r="B48" s="444" t="s">
        <v>268</v>
      </c>
      <c r="C48" s="444"/>
      <c r="D48" s="444" t="s">
        <v>269</v>
      </c>
      <c r="E48" s="444"/>
      <c r="F48" s="444"/>
    </row>
    <row r="51" spans="2:3" ht="18.5" x14ac:dyDescent="0.45">
      <c r="B51" s="443" t="s">
        <v>35</v>
      </c>
      <c r="C51" s="443"/>
    </row>
    <row r="52" spans="2:3" ht="29" x14ac:dyDescent="0.35">
      <c r="B52" s="268" t="s">
        <v>251</v>
      </c>
      <c r="C52" s="269" t="s">
        <v>99</v>
      </c>
    </row>
    <row r="53" spans="2:3" ht="43.5" x14ac:dyDescent="0.35">
      <c r="B53" s="268" t="s">
        <v>254</v>
      </c>
      <c r="C53" s="269" t="s">
        <v>99</v>
      </c>
    </row>
    <row r="54" spans="2:3" ht="29" x14ac:dyDescent="0.35">
      <c r="B54" s="268" t="s">
        <v>255</v>
      </c>
      <c r="C54" s="269" t="s">
        <v>99</v>
      </c>
    </row>
    <row r="55" spans="2:3" x14ac:dyDescent="0.35">
      <c r="B55" s="215"/>
      <c r="C55" s="407"/>
    </row>
    <row r="56" spans="2:3" x14ac:dyDescent="0.35">
      <c r="B56" s="215"/>
      <c r="C56" s="264"/>
    </row>
    <row r="57" spans="2:3" ht="29" customHeight="1" x14ac:dyDescent="0.45">
      <c r="B57" s="442" t="s">
        <v>256</v>
      </c>
      <c r="C57" s="442"/>
    </row>
    <row r="58" spans="2:3" ht="29" x14ac:dyDescent="0.35">
      <c r="B58" s="268" t="s">
        <v>258</v>
      </c>
      <c r="C58" s="269" t="s">
        <v>99</v>
      </c>
    </row>
    <row r="59" spans="2:3" ht="29" x14ac:dyDescent="0.35">
      <c r="B59" s="268" t="s">
        <v>257</v>
      </c>
      <c r="C59" s="269" t="s">
        <v>99</v>
      </c>
    </row>
    <row r="60" spans="2:3" ht="29" x14ac:dyDescent="0.35">
      <c r="B60" s="268" t="s">
        <v>259</v>
      </c>
      <c r="C60" s="269" t="s">
        <v>99</v>
      </c>
    </row>
    <row r="61" spans="2:3" ht="29" x14ac:dyDescent="0.35">
      <c r="B61" s="268" t="s">
        <v>262</v>
      </c>
      <c r="C61" s="269" t="s">
        <v>99</v>
      </c>
    </row>
  </sheetData>
  <sheetProtection sheet="1" objects="1" scenarios="1"/>
  <mergeCells count="20">
    <mergeCell ref="C4:D4"/>
    <mergeCell ref="C5:D5"/>
    <mergeCell ref="B7:G7"/>
    <mergeCell ref="B33:E34"/>
    <mergeCell ref="B36:C41"/>
    <mergeCell ref="B35:C35"/>
    <mergeCell ref="D35:F35"/>
    <mergeCell ref="D38:F38"/>
    <mergeCell ref="D37:F37"/>
    <mergeCell ref="D39:F39"/>
    <mergeCell ref="D40:F40"/>
    <mergeCell ref="D41:F41"/>
    <mergeCell ref="B57:C57"/>
    <mergeCell ref="B51:C51"/>
    <mergeCell ref="B46:C46"/>
    <mergeCell ref="D46:F46"/>
    <mergeCell ref="B47:C47"/>
    <mergeCell ref="B48:C48"/>
    <mergeCell ref="D47:F47"/>
    <mergeCell ref="D48:F48"/>
  </mergeCells>
  <pageMargins left="0.25" right="0.25"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D0109FC8-91F3-4CD0-BC03-98B4DC341B44}">
          <x14:formula1>
            <xm:f>'Détails des listes déroulantes'!$B$60:$B$67</xm:f>
          </x14:formula1>
          <xm:sqref>B46:F48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04FD-DBC1-4035-85E7-3A4ED714FC6F}">
  <dimension ref="A1:G146"/>
  <sheetViews>
    <sheetView topLeftCell="A113" zoomScaleNormal="100" workbookViewId="0">
      <selection activeCell="B11" sqref="B11"/>
    </sheetView>
  </sheetViews>
  <sheetFormatPr baseColWidth="10" defaultColWidth="8.90625" defaultRowHeight="14.5" x14ac:dyDescent="0.35"/>
  <cols>
    <col min="1" max="1" width="27.6328125" customWidth="1"/>
    <col min="2" max="2" width="26" customWidth="1"/>
    <col min="3" max="3" width="19.90625" customWidth="1"/>
    <col min="4" max="4" width="28.90625" customWidth="1"/>
    <col min="5" max="5" width="15.453125" customWidth="1"/>
    <col min="6" max="6" width="12.6328125" customWidth="1"/>
    <col min="7" max="7" width="17.90625" customWidth="1"/>
    <col min="10" max="10" width="11.90625" bestFit="1" customWidth="1"/>
  </cols>
  <sheetData>
    <row r="1" spans="1:7" ht="95.4" customHeight="1" x14ac:dyDescent="1">
      <c r="C1" s="40" t="s">
        <v>144</v>
      </c>
    </row>
    <row r="2" spans="1:7" ht="95.4" customHeight="1" x14ac:dyDescent="1">
      <c r="C2" s="40"/>
    </row>
    <row r="3" spans="1:7" ht="23.4" customHeight="1" thickBot="1" x14ac:dyDescent="0.5">
      <c r="A3" s="41"/>
      <c r="B3" s="41"/>
      <c r="C3" s="41"/>
      <c r="D3" s="41"/>
      <c r="E3" s="41"/>
      <c r="F3" s="41"/>
      <c r="G3" s="41"/>
    </row>
    <row r="4" spans="1:7" ht="22" thickTop="1" thickBot="1" x14ac:dyDescent="0.55000000000000004">
      <c r="A4" s="42"/>
      <c r="B4" s="42"/>
      <c r="C4" s="42"/>
      <c r="D4" s="42"/>
      <c r="E4" s="42"/>
      <c r="F4" s="43" t="s">
        <v>145</v>
      </c>
      <c r="G4" s="44"/>
    </row>
    <row r="5" spans="1:7" ht="15" thickTop="1" x14ac:dyDescent="0.35">
      <c r="A5" s="339" t="s">
        <v>146</v>
      </c>
      <c r="B5" s="356" t="s">
        <v>147</v>
      </c>
      <c r="C5" s="45" t="s">
        <v>148</v>
      </c>
      <c r="D5" s="356" t="s">
        <v>149</v>
      </c>
      <c r="E5" s="107" t="s">
        <v>150</v>
      </c>
      <c r="F5" s="46" t="s">
        <v>151</v>
      </c>
      <c r="G5" s="47"/>
    </row>
    <row r="6" spans="1:7" x14ac:dyDescent="0.35">
      <c r="A6" s="48"/>
      <c r="B6" s="49"/>
      <c r="C6" s="49"/>
      <c r="D6" s="98"/>
      <c r="E6" s="122"/>
      <c r="F6" s="133">
        <v>16</v>
      </c>
      <c r="G6" s="50" t="s">
        <v>152</v>
      </c>
    </row>
    <row r="7" spans="1:7" x14ac:dyDescent="0.35">
      <c r="A7" s="48" t="s">
        <v>153</v>
      </c>
      <c r="B7" s="98" t="str">
        <f>'4-Aménagements (Cell design)'!C52</f>
        <v xml:space="preserve"> </v>
      </c>
      <c r="C7" s="333" t="e">
        <f>B7*3.3</f>
        <v>#VALUE!</v>
      </c>
      <c r="D7" s="335">
        <f>'3-Description du projet'!B9</f>
        <v>0</v>
      </c>
      <c r="E7" s="336">
        <f>D7*2.47</f>
        <v>0</v>
      </c>
      <c r="F7" s="51">
        <f>F6/2.47</f>
        <v>6.4777327935222671</v>
      </c>
      <c r="G7" s="50" t="s">
        <v>154</v>
      </c>
    </row>
    <row r="8" spans="1:7" x14ac:dyDescent="0.35">
      <c r="A8" s="48" t="s">
        <v>155</v>
      </c>
      <c r="B8" s="98" t="str">
        <f>'4-Aménagements (Cell design)'!C53</f>
        <v xml:space="preserve"> </v>
      </c>
      <c r="C8" s="333" t="e">
        <f t="shared" ref="C8:C9" si="0">B8*3.3</f>
        <v>#VALUE!</v>
      </c>
      <c r="D8" s="101"/>
      <c r="E8" s="337"/>
      <c r="F8" s="52" t="s">
        <v>156</v>
      </c>
      <c r="G8" s="50"/>
    </row>
    <row r="9" spans="1:7" x14ac:dyDescent="0.35">
      <c r="A9" s="48" t="s">
        <v>252</v>
      </c>
      <c r="B9" s="98" t="str">
        <f>'4-Aménagements (Cell design)'!C54</f>
        <v xml:space="preserve"> </v>
      </c>
      <c r="C9" s="333" t="e">
        <f t="shared" si="0"/>
        <v>#VALUE!</v>
      </c>
      <c r="D9" s="101"/>
      <c r="E9" s="337"/>
      <c r="F9" s="134">
        <v>8090</v>
      </c>
      <c r="G9" s="50" t="s">
        <v>157</v>
      </c>
    </row>
    <row r="10" spans="1:7" ht="15" thickBot="1" x14ac:dyDescent="0.4">
      <c r="A10" s="357" t="s">
        <v>122</v>
      </c>
      <c r="B10" s="340">
        <f>SUM(B7:B9)</f>
        <v>0</v>
      </c>
      <c r="C10" s="334" t="e">
        <f>SUM(C7:C9)</f>
        <v>#VALUE!</v>
      </c>
      <c r="D10" s="102"/>
      <c r="E10" s="338"/>
      <c r="F10" s="132">
        <f>F9/3.3</f>
        <v>2451.5151515151515</v>
      </c>
      <c r="G10" s="53" t="s">
        <v>158</v>
      </c>
    </row>
    <row r="11" spans="1:7" ht="15" thickTop="1" x14ac:dyDescent="0.35">
      <c r="A11" s="362"/>
      <c r="B11" s="363"/>
      <c r="C11" s="364"/>
      <c r="D11" s="365"/>
      <c r="E11" s="365"/>
      <c r="F11" s="366"/>
      <c r="G11" s="42"/>
    </row>
    <row r="12" spans="1:7" x14ac:dyDescent="0.35">
      <c r="A12" s="362"/>
      <c r="B12" s="363"/>
      <c r="C12" s="364"/>
      <c r="D12" s="365"/>
      <c r="E12" s="365"/>
      <c r="F12" s="366"/>
      <c r="G12" s="42"/>
    </row>
    <row r="13" spans="1:7" ht="15" thickBot="1" x14ac:dyDescent="0.4">
      <c r="A13" s="42"/>
      <c r="B13" s="42"/>
      <c r="C13" s="42"/>
      <c r="D13" s="42"/>
      <c r="E13" s="42"/>
      <c r="F13" s="42"/>
      <c r="G13" s="42"/>
    </row>
    <row r="14" spans="1:7" ht="22" thickTop="1" thickBot="1" x14ac:dyDescent="0.55000000000000004">
      <c r="A14" s="54" t="s">
        <v>219</v>
      </c>
      <c r="B14" s="55"/>
      <c r="C14" s="56"/>
      <c r="D14" s="57" t="s">
        <v>206</v>
      </c>
      <c r="E14" s="58"/>
      <c r="F14" s="59"/>
      <c r="G14" s="60"/>
    </row>
    <row r="15" spans="1:7" ht="15.5" thickTop="1" thickBot="1" x14ac:dyDescent="0.4">
      <c r="A15" s="341" t="s">
        <v>220</v>
      </c>
      <c r="C15" s="63"/>
      <c r="D15" s="21" t="s">
        <v>119</v>
      </c>
      <c r="E15" s="22" t="s">
        <v>134</v>
      </c>
      <c r="F15" s="23" t="s">
        <v>159</v>
      </c>
      <c r="G15" s="192" t="s">
        <v>214</v>
      </c>
    </row>
    <row r="16" spans="1:7" ht="15.5" thickTop="1" thickBot="1" x14ac:dyDescent="0.4">
      <c r="A16" s="203" t="s">
        <v>218</v>
      </c>
      <c r="B16" s="200" t="e">
        <f>G66-G65</f>
        <v>#VALUE!</v>
      </c>
      <c r="C16" s="197"/>
      <c r="D16" s="135" t="s">
        <v>99</v>
      </c>
      <c r="E16" s="136" t="s">
        <v>99</v>
      </c>
      <c r="F16" s="137" t="s">
        <v>99</v>
      </c>
      <c r="G16" s="64" t="e">
        <f>E16*F16</f>
        <v>#VALUE!</v>
      </c>
    </row>
    <row r="17" spans="1:7" ht="15.5" thickTop="1" thickBot="1" x14ac:dyDescent="0.4">
      <c r="A17" s="204" t="s">
        <v>210</v>
      </c>
      <c r="B17" s="201" t="e">
        <f>G106-G105</f>
        <v>#VALUE!</v>
      </c>
      <c r="C17" s="197"/>
      <c r="D17" s="138" t="s">
        <v>99</v>
      </c>
      <c r="E17" s="139" t="s">
        <v>99</v>
      </c>
      <c r="F17" s="140" t="s">
        <v>99</v>
      </c>
      <c r="G17" s="64" t="e">
        <f t="shared" ref="G17:G26" si="1">E17*F17</f>
        <v>#VALUE!</v>
      </c>
    </row>
    <row r="18" spans="1:7" ht="15.5" thickTop="1" thickBot="1" x14ac:dyDescent="0.4">
      <c r="A18" s="204" t="s">
        <v>211</v>
      </c>
      <c r="B18" s="201" t="e">
        <f>G146-G145</f>
        <v>#VALUE!</v>
      </c>
      <c r="C18" s="197"/>
      <c r="D18" s="138"/>
      <c r="E18" s="139"/>
      <c r="F18" s="140"/>
      <c r="G18" s="64">
        <f t="shared" si="1"/>
        <v>0</v>
      </c>
    </row>
    <row r="19" spans="1:7" ht="15.5" thickTop="1" thickBot="1" x14ac:dyDescent="0.4">
      <c r="A19" s="204"/>
      <c r="B19" s="201"/>
      <c r="C19" s="197"/>
      <c r="D19" s="189"/>
      <c r="E19" s="150"/>
      <c r="F19" s="190"/>
      <c r="G19" s="64">
        <f t="shared" si="1"/>
        <v>0</v>
      </c>
    </row>
    <row r="20" spans="1:7" ht="15.5" thickTop="1" thickBot="1" x14ac:dyDescent="0.4">
      <c r="A20" s="204"/>
      <c r="B20" s="201"/>
      <c r="C20" s="198"/>
      <c r="D20" s="347"/>
      <c r="E20" s="348"/>
      <c r="F20" s="349"/>
      <c r="G20" s="188">
        <f t="shared" si="1"/>
        <v>0</v>
      </c>
    </row>
    <row r="21" spans="1:7" ht="15.5" thickTop="1" thickBot="1" x14ac:dyDescent="0.4">
      <c r="A21" s="204" t="s">
        <v>217</v>
      </c>
      <c r="B21" s="201" t="e">
        <f>G27</f>
        <v>#VALUE!</v>
      </c>
      <c r="C21" s="39"/>
      <c r="D21" s="350"/>
      <c r="E21" s="27"/>
      <c r="F21" s="351"/>
      <c r="G21" s="188">
        <f t="shared" si="1"/>
        <v>0</v>
      </c>
    </row>
    <row r="22" spans="1:7" ht="15.5" thickTop="1" thickBot="1" x14ac:dyDescent="0.4">
      <c r="A22" s="204"/>
      <c r="B22" s="202"/>
      <c r="C22" s="39"/>
      <c r="D22" s="352"/>
      <c r="E22" s="353"/>
      <c r="F22" s="354"/>
      <c r="G22" s="188">
        <f t="shared" si="1"/>
        <v>0</v>
      </c>
    </row>
    <row r="23" spans="1:7" ht="15.5" thickTop="1" thickBot="1" x14ac:dyDescent="0.4">
      <c r="A23" s="205" t="s">
        <v>163</v>
      </c>
      <c r="B23" s="199" t="e">
        <f>SUM(B16:B22)</f>
        <v>#VALUE!</v>
      </c>
      <c r="C23" s="65"/>
      <c r="D23" s="135"/>
      <c r="E23" s="191"/>
      <c r="F23" s="137"/>
      <c r="G23" s="64">
        <f t="shared" si="1"/>
        <v>0</v>
      </c>
    </row>
    <row r="24" spans="1:7" ht="15.5" thickTop="1" thickBot="1" x14ac:dyDescent="0.4">
      <c r="A24" s="342" t="s">
        <v>133</v>
      </c>
      <c r="B24" s="62">
        <f>SUM(G65+G105+G145)</f>
        <v>0</v>
      </c>
      <c r="C24" s="65"/>
      <c r="D24" s="138"/>
      <c r="E24" s="139"/>
      <c r="F24" s="140"/>
      <c r="G24" s="64">
        <f t="shared" si="1"/>
        <v>0</v>
      </c>
    </row>
    <row r="25" spans="1:7" ht="15.5" thickTop="1" thickBot="1" x14ac:dyDescent="0.4">
      <c r="A25" s="157" t="s">
        <v>164</v>
      </c>
      <c r="B25" s="355">
        <v>0</v>
      </c>
      <c r="C25" s="65"/>
      <c r="D25" s="138"/>
      <c r="E25" s="139"/>
      <c r="F25" s="140"/>
      <c r="G25" s="64">
        <f t="shared" si="1"/>
        <v>0</v>
      </c>
    </row>
    <row r="26" spans="1:7" ht="15.5" thickTop="1" thickBot="1" x14ac:dyDescent="0.4">
      <c r="A26" s="207" t="s">
        <v>223</v>
      </c>
      <c r="B26" s="210">
        <f>B24+B25</f>
        <v>0</v>
      </c>
      <c r="C26" s="208"/>
      <c r="D26" s="138"/>
      <c r="E26" s="139"/>
      <c r="F26" s="140"/>
      <c r="G26" s="64">
        <f t="shared" si="1"/>
        <v>0</v>
      </c>
    </row>
    <row r="27" spans="1:7" ht="19" thickBot="1" x14ac:dyDescent="0.5">
      <c r="A27" s="66" t="s">
        <v>165</v>
      </c>
      <c r="B27" s="209" t="e">
        <f>B23+B26</f>
        <v>#VALUE!</v>
      </c>
      <c r="C27" s="65"/>
      <c r="D27" s="67"/>
      <c r="E27" s="68"/>
      <c r="F27" s="69" t="s">
        <v>213</v>
      </c>
      <c r="G27" s="70" t="e">
        <f>SUM(G16:G26)</f>
        <v>#VALUE!</v>
      </c>
    </row>
    <row r="28" spans="1:7" ht="19.5" thickTop="1" thickBot="1" x14ac:dyDescent="0.5">
      <c r="A28" s="358"/>
      <c r="B28" s="359"/>
      <c r="C28" s="39"/>
      <c r="D28" s="42"/>
      <c r="E28" s="360"/>
      <c r="F28" s="361"/>
      <c r="G28" s="361"/>
    </row>
    <row r="29" spans="1:7" ht="27" thickTop="1" thickBot="1" x14ac:dyDescent="0.65">
      <c r="A29" s="451" t="s">
        <v>153</v>
      </c>
      <c r="B29" s="452"/>
      <c r="C29" s="452"/>
      <c r="D29" s="452"/>
      <c r="E29" s="452"/>
      <c r="F29" s="452"/>
      <c r="G29" s="453"/>
    </row>
    <row r="30" spans="1:7" ht="15.5" thickTop="1" thickBot="1" x14ac:dyDescent="0.4">
      <c r="A30" s="42"/>
      <c r="B30" s="42"/>
      <c r="C30" s="42"/>
      <c r="D30" s="42"/>
      <c r="E30" s="42"/>
      <c r="F30" s="42"/>
      <c r="G30" s="42"/>
    </row>
    <row r="31" spans="1:7" ht="19" thickTop="1" x14ac:dyDescent="0.45">
      <c r="A31" s="71" t="s">
        <v>166</v>
      </c>
      <c r="B31" s="72"/>
      <c r="C31" s="73" t="s">
        <v>167</v>
      </c>
      <c r="D31" s="72" t="s">
        <v>168</v>
      </c>
      <c r="E31" s="74"/>
      <c r="F31" s="74"/>
      <c r="G31" s="75"/>
    </row>
    <row r="32" spans="1:7" ht="15" thickBot="1" x14ac:dyDescent="0.4">
      <c r="A32" s="76"/>
      <c r="B32" s="77"/>
      <c r="C32" s="78" t="str">
        <f>B7</f>
        <v xml:space="preserve"> </v>
      </c>
      <c r="D32" s="79" t="e">
        <f>C32*3.3</f>
        <v>#VALUE!</v>
      </c>
      <c r="E32" s="77"/>
      <c r="F32" s="77"/>
      <c r="G32" s="80"/>
    </row>
    <row r="33" spans="1:7" ht="19" thickTop="1" x14ac:dyDescent="0.45">
      <c r="A33" s="81" t="s">
        <v>153</v>
      </c>
      <c r="B33" s="82"/>
      <c r="C33" s="83" t="s">
        <v>169</v>
      </c>
      <c r="D33" s="470" t="s">
        <v>205</v>
      </c>
      <c r="E33" s="470"/>
      <c r="F33" s="470"/>
      <c r="G33" s="471"/>
    </row>
    <row r="34" spans="1:7" x14ac:dyDescent="0.35">
      <c r="A34" s="84" t="s">
        <v>170</v>
      </c>
      <c r="B34" s="85" t="s">
        <v>167</v>
      </c>
      <c r="C34" s="85" t="s">
        <v>168</v>
      </c>
      <c r="D34" s="85" t="s">
        <v>171</v>
      </c>
      <c r="E34" s="85" t="s">
        <v>172</v>
      </c>
      <c r="F34" s="85" t="s">
        <v>173</v>
      </c>
      <c r="G34" s="86" t="s">
        <v>174</v>
      </c>
    </row>
    <row r="35" spans="1:7" ht="15" thickBot="1" x14ac:dyDescent="0.4">
      <c r="A35" s="143">
        <v>3</v>
      </c>
      <c r="B35" s="87" t="e">
        <f>A35*C32</f>
        <v>#VALUE!</v>
      </c>
      <c r="C35" s="87" t="e">
        <f>B35*3.3</f>
        <v>#VALUE!</v>
      </c>
      <c r="D35" s="317">
        <v>804</v>
      </c>
      <c r="E35" s="88" t="e">
        <f>B35/D35</f>
        <v>#VALUE!</v>
      </c>
      <c r="F35" s="158">
        <v>218</v>
      </c>
      <c r="G35" s="154" t="e">
        <f>E35*F35</f>
        <v>#VALUE!</v>
      </c>
    </row>
    <row r="36" spans="1:7" ht="19.5" thickTop="1" thickBot="1" x14ac:dyDescent="0.5">
      <c r="A36" s="454" t="s">
        <v>175</v>
      </c>
      <c r="B36" s="455"/>
      <c r="C36" s="456"/>
      <c r="D36" s="89"/>
      <c r="E36" s="89"/>
      <c r="F36" s="89"/>
      <c r="G36" s="90"/>
    </row>
    <row r="37" spans="1:7" ht="15" thickTop="1" x14ac:dyDescent="0.35">
      <c r="A37" s="457" t="s">
        <v>176</v>
      </c>
      <c r="B37" s="458"/>
      <c r="C37" s="83" t="s">
        <v>169</v>
      </c>
      <c r="D37" s="470"/>
      <c r="E37" s="470"/>
      <c r="F37" s="470"/>
      <c r="G37" s="471"/>
    </row>
    <row r="38" spans="1:7" x14ac:dyDescent="0.35">
      <c r="A38" s="84" t="s">
        <v>167</v>
      </c>
      <c r="B38" s="85" t="s">
        <v>168</v>
      </c>
      <c r="C38" s="85"/>
      <c r="D38" s="85" t="s">
        <v>177</v>
      </c>
      <c r="E38" s="85" t="s">
        <v>178</v>
      </c>
      <c r="F38" s="85"/>
      <c r="G38" s="86" t="s">
        <v>179</v>
      </c>
    </row>
    <row r="39" spans="1:7" ht="15" thickBot="1" x14ac:dyDescent="0.4">
      <c r="A39" s="143" t="s">
        <v>99</v>
      </c>
      <c r="B39" s="87" t="e">
        <f>A39*3.3</f>
        <v>#VALUE!</v>
      </c>
      <c r="C39" s="87"/>
      <c r="D39" s="88" t="e">
        <f>(D32/B39)*1.1</f>
        <v>#VALUE!</v>
      </c>
      <c r="E39" s="158" t="s">
        <v>99</v>
      </c>
      <c r="F39" s="87"/>
      <c r="G39" s="154" t="e">
        <f>D39*E39</f>
        <v>#VALUE!</v>
      </c>
    </row>
    <row r="40" spans="1:7" ht="19" thickTop="1" x14ac:dyDescent="0.45">
      <c r="A40" s="91" t="s">
        <v>161</v>
      </c>
      <c r="B40" s="92"/>
      <c r="C40" s="83" t="s">
        <v>169</v>
      </c>
      <c r="D40" s="466"/>
      <c r="E40" s="466"/>
      <c r="F40" s="466"/>
      <c r="G40" s="467"/>
    </row>
    <row r="41" spans="1:7" x14ac:dyDescent="0.35">
      <c r="A41" s="84" t="s">
        <v>180</v>
      </c>
      <c r="B41" s="85" t="s">
        <v>160</v>
      </c>
      <c r="C41" s="85" t="s">
        <v>181</v>
      </c>
      <c r="D41" s="85"/>
      <c r="E41" s="85" t="s">
        <v>182</v>
      </c>
      <c r="F41" s="85" t="s">
        <v>183</v>
      </c>
      <c r="G41" s="86" t="s">
        <v>184</v>
      </c>
    </row>
    <row r="42" spans="1:7" ht="15" thickBot="1" x14ac:dyDescent="0.4">
      <c r="A42" s="143" t="s">
        <v>99</v>
      </c>
      <c r="B42" s="88" t="e">
        <f>D39</f>
        <v>#VALUE!</v>
      </c>
      <c r="C42" s="88" t="e">
        <f>A42*B42</f>
        <v>#VALUE!</v>
      </c>
      <c r="D42" s="88"/>
      <c r="E42" s="88" t="e">
        <f>C42</f>
        <v>#VALUE!</v>
      </c>
      <c r="F42" s="158" t="s">
        <v>99</v>
      </c>
      <c r="G42" s="156" t="e">
        <f>E42*F42</f>
        <v>#VALUE!</v>
      </c>
    </row>
    <row r="43" spans="1:7" ht="19" thickTop="1" x14ac:dyDescent="0.45">
      <c r="A43" s="91" t="s">
        <v>185</v>
      </c>
      <c r="B43" s="119" t="s">
        <v>201</v>
      </c>
      <c r="C43" s="466"/>
      <c r="D43" s="466"/>
      <c r="E43" s="466"/>
      <c r="F43" s="466"/>
      <c r="G43" s="467"/>
    </row>
    <row r="44" spans="1:7" x14ac:dyDescent="0.35">
      <c r="A44" s="85" t="s">
        <v>222</v>
      </c>
      <c r="B44" s="85" t="s">
        <v>178</v>
      </c>
      <c r="C44" s="84" t="s">
        <v>186</v>
      </c>
      <c r="D44" s="85" t="s">
        <v>187</v>
      </c>
      <c r="E44" s="85" t="s">
        <v>182</v>
      </c>
      <c r="G44" s="86" t="s">
        <v>185</v>
      </c>
    </row>
    <row r="45" spans="1:7" ht="15" thickBot="1" x14ac:dyDescent="0.4">
      <c r="A45" s="143" t="s">
        <v>99</v>
      </c>
      <c r="B45" s="152" t="s">
        <v>99</v>
      </c>
      <c r="C45" s="153" t="s">
        <v>99</v>
      </c>
      <c r="D45" s="152" t="s">
        <v>99</v>
      </c>
      <c r="E45" s="144" t="e">
        <f>A45*C45</f>
        <v>#VALUE!</v>
      </c>
      <c r="F45" s="346" t="s">
        <v>99</v>
      </c>
      <c r="G45" s="156" t="e">
        <f>D45*E45+A45*B45</f>
        <v>#VALUE!</v>
      </c>
    </row>
    <row r="46" spans="1:7" ht="15.5" thickTop="1" thickBot="1" x14ac:dyDescent="0.4">
      <c r="A46" s="39"/>
      <c r="B46" s="93"/>
      <c r="C46" s="93"/>
      <c r="D46" s="93"/>
      <c r="E46" s="93"/>
      <c r="F46" s="94"/>
      <c r="G46" s="94"/>
    </row>
    <row r="47" spans="1:7" ht="19" thickTop="1" x14ac:dyDescent="0.45">
      <c r="A47" s="95" t="s">
        <v>162</v>
      </c>
      <c r="B47" s="96"/>
      <c r="C47" s="83" t="s">
        <v>169</v>
      </c>
      <c r="D47" s="470" t="s">
        <v>99</v>
      </c>
      <c r="E47" s="470"/>
      <c r="F47" s="470"/>
      <c r="G47" s="471"/>
    </row>
    <row r="48" spans="1:7" x14ac:dyDescent="0.35">
      <c r="A48" s="97" t="s">
        <v>119</v>
      </c>
      <c r="B48" s="98" t="s">
        <v>188</v>
      </c>
      <c r="C48" s="98"/>
      <c r="D48" s="99"/>
      <c r="E48" s="99"/>
      <c r="F48" s="99" t="s">
        <v>121</v>
      </c>
      <c r="G48" s="100" t="s">
        <v>122</v>
      </c>
    </row>
    <row r="49" spans="1:7" x14ac:dyDescent="0.35">
      <c r="A49" s="145" t="s">
        <v>203</v>
      </c>
      <c r="B49" s="139">
        <v>0</v>
      </c>
      <c r="C49" s="98"/>
      <c r="D49" s="99"/>
      <c r="E49" s="99"/>
      <c r="F49" s="160"/>
      <c r="G49" s="159">
        <f t="shared" ref="G49:G55" si="2">B49*F49</f>
        <v>0</v>
      </c>
    </row>
    <row r="50" spans="1:7" x14ac:dyDescent="0.35">
      <c r="A50" s="145"/>
      <c r="B50" s="139"/>
      <c r="C50" s="98"/>
      <c r="D50" s="99"/>
      <c r="E50" s="99"/>
      <c r="F50" s="160"/>
      <c r="G50" s="159">
        <f t="shared" si="2"/>
        <v>0</v>
      </c>
    </row>
    <row r="51" spans="1:7" x14ac:dyDescent="0.35">
      <c r="A51" s="145"/>
      <c r="B51" s="139"/>
      <c r="C51" s="98"/>
      <c r="D51" s="99"/>
      <c r="E51" s="99"/>
      <c r="F51" s="160"/>
      <c r="G51" s="159">
        <f t="shared" si="2"/>
        <v>0</v>
      </c>
    </row>
    <row r="52" spans="1:7" x14ac:dyDescent="0.35">
      <c r="A52" s="145"/>
      <c r="B52" s="139"/>
      <c r="C52" s="98"/>
      <c r="D52" s="99"/>
      <c r="E52" s="99"/>
      <c r="F52" s="160"/>
      <c r="G52" s="159">
        <f t="shared" si="2"/>
        <v>0</v>
      </c>
    </row>
    <row r="53" spans="1:7" x14ac:dyDescent="0.35">
      <c r="A53" s="145"/>
      <c r="B53" s="139"/>
      <c r="C53" s="98"/>
      <c r="D53" s="99"/>
      <c r="E53" s="99"/>
      <c r="F53" s="160"/>
      <c r="G53" s="159">
        <f t="shared" si="2"/>
        <v>0</v>
      </c>
    </row>
    <row r="54" spans="1:7" x14ac:dyDescent="0.35">
      <c r="A54" s="145"/>
      <c r="B54" s="139"/>
      <c r="C54" s="98"/>
      <c r="D54" s="99"/>
      <c r="E54" s="99"/>
      <c r="F54" s="160"/>
      <c r="G54" s="159">
        <f t="shared" si="2"/>
        <v>0</v>
      </c>
    </row>
    <row r="55" spans="1:7" x14ac:dyDescent="0.35">
      <c r="A55" s="145"/>
      <c r="B55" s="139"/>
      <c r="C55" s="98"/>
      <c r="D55" s="99"/>
      <c r="E55" s="99"/>
      <c r="F55" s="160"/>
      <c r="G55" s="159">
        <f t="shared" si="2"/>
        <v>0</v>
      </c>
    </row>
    <row r="56" spans="1:7" x14ac:dyDescent="0.35">
      <c r="A56" s="145" t="s">
        <v>99</v>
      </c>
      <c r="B56" s="146">
        <v>0</v>
      </c>
      <c r="C56" s="98"/>
      <c r="D56" s="101"/>
      <c r="E56" s="101"/>
      <c r="F56" s="160">
        <v>0</v>
      </c>
      <c r="G56" s="159">
        <f>B56*F56</f>
        <v>0</v>
      </c>
    </row>
    <row r="57" spans="1:7" ht="15" thickBot="1" x14ac:dyDescent="0.4">
      <c r="A57" s="147" t="s">
        <v>99</v>
      </c>
      <c r="B57" s="148">
        <v>0</v>
      </c>
      <c r="C57" s="68"/>
      <c r="D57" s="102"/>
      <c r="E57" s="102"/>
      <c r="F57" s="161">
        <v>0</v>
      </c>
      <c r="G57" s="162">
        <f>B57*F57</f>
        <v>0</v>
      </c>
    </row>
    <row r="58" spans="1:7" ht="15.5" thickTop="1" thickBot="1" x14ac:dyDescent="0.4">
      <c r="A58" s="103"/>
      <c r="B58" s="104"/>
      <c r="C58" s="68"/>
      <c r="D58" s="102"/>
      <c r="E58" s="102"/>
      <c r="F58" s="104" t="s">
        <v>215</v>
      </c>
      <c r="G58" s="162">
        <f>SUM(G49:G57)</f>
        <v>0</v>
      </c>
    </row>
    <row r="59" spans="1:7" ht="15.5" thickTop="1" thickBot="1" x14ac:dyDescent="0.4">
      <c r="A59" s="39"/>
      <c r="B59" s="42"/>
      <c r="C59" s="42"/>
      <c r="D59" s="42"/>
      <c r="E59" s="42"/>
      <c r="F59" s="94"/>
      <c r="G59" s="105"/>
    </row>
    <row r="60" spans="1:7" ht="19" thickTop="1" x14ac:dyDescent="0.45">
      <c r="A60" s="106" t="s">
        <v>133</v>
      </c>
      <c r="B60" s="45"/>
      <c r="C60" s="83" t="s">
        <v>169</v>
      </c>
      <c r="D60" s="470"/>
      <c r="E60" s="470"/>
      <c r="F60" s="472"/>
      <c r="G60" s="107" t="s">
        <v>189</v>
      </c>
    </row>
    <row r="61" spans="1:7" x14ac:dyDescent="0.35">
      <c r="A61" s="108"/>
      <c r="B61" s="98" t="s">
        <v>190</v>
      </c>
      <c r="C61" s="98" t="s">
        <v>191</v>
      </c>
      <c r="D61" s="98" t="s">
        <v>192</v>
      </c>
      <c r="E61" s="98"/>
      <c r="F61" s="98"/>
      <c r="G61" s="109"/>
    </row>
    <row r="62" spans="1:7" x14ac:dyDescent="0.35">
      <c r="A62" s="108" t="s">
        <v>193</v>
      </c>
      <c r="B62" s="139">
        <v>0</v>
      </c>
      <c r="C62" s="160">
        <v>25</v>
      </c>
      <c r="D62" s="460"/>
      <c r="E62" s="461"/>
      <c r="F62" s="462"/>
      <c r="G62" s="166">
        <f>B62*C62</f>
        <v>0</v>
      </c>
    </row>
    <row r="63" spans="1:7" x14ac:dyDescent="0.35">
      <c r="A63" s="111" t="s">
        <v>194</v>
      </c>
      <c r="B63" s="150">
        <v>0</v>
      </c>
      <c r="C63" s="165">
        <v>0</v>
      </c>
      <c r="D63" s="460" t="s">
        <v>99</v>
      </c>
      <c r="E63" s="461"/>
      <c r="F63" s="462"/>
      <c r="G63" s="166">
        <f>B63*C63</f>
        <v>0</v>
      </c>
    </row>
    <row r="64" spans="1:7" ht="15" thickBot="1" x14ac:dyDescent="0.4">
      <c r="A64" s="147"/>
      <c r="B64" s="163"/>
      <c r="C64" s="161"/>
      <c r="D64" s="463"/>
      <c r="E64" s="464"/>
      <c r="F64" s="465"/>
      <c r="G64" s="174">
        <f>B64*C64</f>
        <v>0</v>
      </c>
    </row>
    <row r="65" spans="1:7" ht="15.5" thickTop="1" thickBot="1" x14ac:dyDescent="0.4">
      <c r="A65" s="112"/>
      <c r="B65" s="113"/>
      <c r="C65" s="114"/>
      <c r="D65" s="113"/>
      <c r="E65" s="113"/>
      <c r="F65" s="113" t="s">
        <v>215</v>
      </c>
      <c r="G65" s="172">
        <f>G62+G63+G64</f>
        <v>0</v>
      </c>
    </row>
    <row r="66" spans="1:7" ht="19" thickTop="1" x14ac:dyDescent="0.45">
      <c r="A66" s="115"/>
      <c r="C66" s="116"/>
      <c r="D66" s="116"/>
      <c r="F66" s="193" t="s">
        <v>207</v>
      </c>
      <c r="G66" s="173" t="e">
        <f>G65+G58+G45+G42+G39+G35</f>
        <v>#VALUE!</v>
      </c>
    </row>
    <row r="67" spans="1:7" ht="19" thickBot="1" x14ac:dyDescent="0.5">
      <c r="A67" s="115"/>
      <c r="C67" s="116"/>
      <c r="D67" s="116"/>
    </row>
    <row r="68" spans="1:7" ht="24" customHeight="1" thickTop="1" thickBot="1" x14ac:dyDescent="0.65">
      <c r="A68" s="451" t="s">
        <v>209</v>
      </c>
      <c r="B68" s="452"/>
      <c r="C68" s="452"/>
      <c r="D68" s="452"/>
      <c r="E68" s="452"/>
      <c r="F68" s="452"/>
      <c r="G68" s="453"/>
    </row>
    <row r="69" spans="1:7" ht="19" thickTop="1" x14ac:dyDescent="0.45">
      <c r="A69" s="71" t="s">
        <v>166</v>
      </c>
      <c r="B69" s="72"/>
      <c r="C69" s="73" t="s">
        <v>167</v>
      </c>
      <c r="D69" s="72" t="s">
        <v>168</v>
      </c>
      <c r="E69" s="74"/>
      <c r="F69" s="74"/>
      <c r="G69" s="75"/>
    </row>
    <row r="70" spans="1:7" ht="15" thickBot="1" x14ac:dyDescent="0.4">
      <c r="A70" s="76"/>
      <c r="B70" s="77"/>
      <c r="C70" s="117" t="str">
        <f>B8</f>
        <v xml:space="preserve"> </v>
      </c>
      <c r="D70" s="79" t="e">
        <f>C70*3.3</f>
        <v>#VALUE!</v>
      </c>
      <c r="E70" s="77"/>
      <c r="F70" s="77"/>
      <c r="G70" s="80"/>
    </row>
    <row r="71" spans="1:7" ht="19" thickTop="1" x14ac:dyDescent="0.45">
      <c r="A71" s="118" t="s">
        <v>195</v>
      </c>
      <c r="B71" s="119"/>
      <c r="C71" s="83" t="s">
        <v>169</v>
      </c>
      <c r="D71" s="466"/>
      <c r="E71" s="466"/>
      <c r="F71" s="466"/>
      <c r="G71" s="467"/>
    </row>
    <row r="72" spans="1:7" x14ac:dyDescent="0.35">
      <c r="A72" s="84" t="s">
        <v>170</v>
      </c>
      <c r="B72" s="85" t="s">
        <v>167</v>
      </c>
      <c r="C72" s="85" t="s">
        <v>168</v>
      </c>
      <c r="D72" s="85" t="s">
        <v>196</v>
      </c>
      <c r="E72" s="85" t="s">
        <v>172</v>
      </c>
      <c r="F72" s="85" t="s">
        <v>173</v>
      </c>
      <c r="G72" s="86" t="s">
        <v>197</v>
      </c>
    </row>
    <row r="73" spans="1:7" ht="15" thickBot="1" x14ac:dyDescent="0.4">
      <c r="A73" s="143">
        <v>0</v>
      </c>
      <c r="B73" s="87" t="e">
        <f>A73*C70</f>
        <v>#VALUE!</v>
      </c>
      <c r="C73" s="87" t="e">
        <f>B73*3.3</f>
        <v>#VALUE!</v>
      </c>
      <c r="D73" s="317">
        <v>600</v>
      </c>
      <c r="E73" s="88" t="e">
        <f>B73/D73</f>
        <v>#VALUE!</v>
      </c>
      <c r="F73" s="158">
        <v>167</v>
      </c>
      <c r="G73" s="156" t="e">
        <f>E73*F73</f>
        <v>#VALUE!</v>
      </c>
    </row>
    <row r="74" spans="1:7" ht="15.5" thickTop="1" thickBot="1" x14ac:dyDescent="0.4">
      <c r="A74" s="42"/>
      <c r="B74" s="42"/>
      <c r="C74" s="42"/>
      <c r="D74" s="42"/>
      <c r="E74" s="42"/>
      <c r="F74" s="42"/>
      <c r="G74" s="42"/>
    </row>
    <row r="75" spans="1:7" ht="19" thickTop="1" x14ac:dyDescent="0.45">
      <c r="A75" s="459" t="s">
        <v>175</v>
      </c>
      <c r="B75" s="456"/>
      <c r="C75" s="456"/>
      <c r="D75" s="466"/>
      <c r="E75" s="466"/>
      <c r="F75" s="466"/>
      <c r="G75" s="467"/>
    </row>
    <row r="76" spans="1:7" x14ac:dyDescent="0.35">
      <c r="A76" s="473" t="s">
        <v>176</v>
      </c>
      <c r="B76" s="474"/>
      <c r="C76" s="474"/>
      <c r="D76" s="120"/>
      <c r="E76" s="120"/>
      <c r="F76" s="120"/>
      <c r="G76" s="121"/>
    </row>
    <row r="77" spans="1:7" x14ac:dyDescent="0.35">
      <c r="A77" s="84" t="s">
        <v>167</v>
      </c>
      <c r="B77" s="85" t="s">
        <v>168</v>
      </c>
      <c r="C77" s="85"/>
      <c r="D77" s="85" t="s">
        <v>177</v>
      </c>
      <c r="E77" s="85" t="s">
        <v>178</v>
      </c>
      <c r="F77" s="85"/>
      <c r="G77" s="86" t="s">
        <v>179</v>
      </c>
    </row>
    <row r="78" spans="1:7" ht="15" thickBot="1" x14ac:dyDescent="0.4">
      <c r="A78" s="143">
        <v>0</v>
      </c>
      <c r="B78" s="87">
        <f>A78*3.3</f>
        <v>0</v>
      </c>
      <c r="C78" s="87"/>
      <c r="D78" s="144" t="e">
        <f>D70/B78*1.1</f>
        <v>#VALUE!</v>
      </c>
      <c r="E78" s="168">
        <v>0</v>
      </c>
      <c r="F78" s="87"/>
      <c r="G78" s="154" t="e">
        <f>D78*E78</f>
        <v>#VALUE!</v>
      </c>
    </row>
    <row r="79" spans="1:7" ht="15.5" thickTop="1" thickBot="1" x14ac:dyDescent="0.4">
      <c r="A79" s="42"/>
      <c r="B79" s="42"/>
      <c r="C79" s="42"/>
      <c r="D79" s="42"/>
      <c r="E79" s="42"/>
      <c r="F79" s="42"/>
      <c r="G79" s="42"/>
    </row>
    <row r="80" spans="1:7" ht="19" thickTop="1" x14ac:dyDescent="0.45">
      <c r="A80" s="91" t="s">
        <v>161</v>
      </c>
      <c r="B80" s="92"/>
      <c r="C80" s="83" t="s">
        <v>169</v>
      </c>
      <c r="D80" s="470"/>
      <c r="E80" s="470"/>
      <c r="F80" s="470"/>
      <c r="G80" s="471"/>
    </row>
    <row r="81" spans="1:7" x14ac:dyDescent="0.35">
      <c r="A81" s="84" t="s">
        <v>180</v>
      </c>
      <c r="B81" s="85" t="s">
        <v>160</v>
      </c>
      <c r="C81" s="85" t="str">
        <f>C41</f>
        <v>Isolateurs requis</v>
      </c>
      <c r="D81" s="85"/>
      <c r="E81" s="85" t="str">
        <f>C81</f>
        <v>Isolateurs requis</v>
      </c>
      <c r="F81" s="85" t="s">
        <v>187</v>
      </c>
      <c r="G81" s="86" t="s">
        <v>184</v>
      </c>
    </row>
    <row r="82" spans="1:7" ht="15" thickBot="1" x14ac:dyDescent="0.4">
      <c r="A82" s="143">
        <v>0</v>
      </c>
      <c r="B82" s="144" t="e">
        <f>D78</f>
        <v>#VALUE!</v>
      </c>
      <c r="C82" s="144" t="e">
        <f>A82*B82</f>
        <v>#VALUE!</v>
      </c>
      <c r="D82" s="144"/>
      <c r="E82" s="144" t="e">
        <f>C82</f>
        <v>#VALUE!</v>
      </c>
      <c r="F82" s="158">
        <v>0</v>
      </c>
      <c r="G82" s="156" t="e">
        <f>E82*F82</f>
        <v>#VALUE!</v>
      </c>
    </row>
    <row r="83" spans="1:7" ht="15.5" thickTop="1" thickBot="1" x14ac:dyDescent="0.4">
      <c r="A83" s="42"/>
      <c r="B83" s="42"/>
      <c r="C83" s="42"/>
      <c r="D83" s="42"/>
      <c r="E83" s="42"/>
      <c r="F83" s="42"/>
      <c r="G83" s="42"/>
    </row>
    <row r="84" spans="1:7" ht="19" thickTop="1" x14ac:dyDescent="0.45">
      <c r="A84" s="91" t="str">
        <f>A43</f>
        <v>Matériel pour les coins</v>
      </c>
      <c r="B84" s="475" t="s">
        <v>201</v>
      </c>
      <c r="C84" s="475"/>
      <c r="D84" s="466"/>
      <c r="E84" s="466"/>
      <c r="F84" s="466"/>
      <c r="G84" s="467"/>
    </row>
    <row r="85" spans="1:7" x14ac:dyDescent="0.35">
      <c r="A85" s="85" t="s">
        <v>221</v>
      </c>
      <c r="B85" s="85" t="s">
        <v>178</v>
      </c>
      <c r="C85" s="84" t="s">
        <v>186</v>
      </c>
      <c r="D85" s="85" t="s">
        <v>187</v>
      </c>
      <c r="E85" s="85" t="s">
        <v>182</v>
      </c>
      <c r="G85" s="86" t="s">
        <v>185</v>
      </c>
    </row>
    <row r="86" spans="1:7" ht="15" thickBot="1" x14ac:dyDescent="0.4">
      <c r="A86" s="143">
        <v>0</v>
      </c>
      <c r="B86" s="152">
        <v>0</v>
      </c>
      <c r="C86" s="153">
        <v>0</v>
      </c>
      <c r="D86" s="152">
        <v>0</v>
      </c>
      <c r="E86" s="144">
        <f>A86*C86</f>
        <v>0</v>
      </c>
      <c r="F86" s="169" t="s">
        <v>99</v>
      </c>
      <c r="G86" s="156">
        <f>D86*E86+A86*B86</f>
        <v>0</v>
      </c>
    </row>
    <row r="87" spans="1:7" ht="15.5" thickTop="1" thickBot="1" x14ac:dyDescent="0.4">
      <c r="A87" s="42"/>
      <c r="B87" s="42"/>
      <c r="C87" s="42"/>
      <c r="D87" s="42"/>
      <c r="E87" s="42"/>
      <c r="F87" s="42"/>
      <c r="G87" s="42"/>
    </row>
    <row r="88" spans="1:7" ht="19" thickTop="1" x14ac:dyDescent="0.45">
      <c r="A88" s="95" t="s">
        <v>162</v>
      </c>
      <c r="B88" s="96"/>
      <c r="C88" s="83" t="s">
        <v>169</v>
      </c>
      <c r="D88" s="141"/>
      <c r="E88" s="141"/>
      <c r="F88" s="141"/>
      <c r="G88" s="142"/>
    </row>
    <row r="89" spans="1:7" x14ac:dyDescent="0.35">
      <c r="A89" s="97" t="s">
        <v>119</v>
      </c>
      <c r="B89" s="98" t="s">
        <v>120</v>
      </c>
      <c r="C89" s="98"/>
      <c r="D89" s="99"/>
      <c r="E89" s="99"/>
      <c r="F89" s="99" t="str">
        <f>F48</f>
        <v>Prix ($/unité)</v>
      </c>
      <c r="G89" s="100" t="s">
        <v>122</v>
      </c>
    </row>
    <row r="90" spans="1:7" x14ac:dyDescent="0.35">
      <c r="A90" s="145"/>
      <c r="B90" s="139"/>
      <c r="C90" s="98"/>
      <c r="D90" s="99"/>
      <c r="E90" s="99"/>
      <c r="F90" s="160"/>
      <c r="G90" s="159">
        <f t="shared" ref="G90:G95" si="3">B90*F90</f>
        <v>0</v>
      </c>
    </row>
    <row r="91" spans="1:7" x14ac:dyDescent="0.35">
      <c r="A91" s="145"/>
      <c r="B91" s="139"/>
      <c r="C91" s="98"/>
      <c r="D91" s="99"/>
      <c r="E91" s="99"/>
      <c r="F91" s="160"/>
      <c r="G91" s="159">
        <f t="shared" si="3"/>
        <v>0</v>
      </c>
    </row>
    <row r="92" spans="1:7" x14ac:dyDescent="0.35">
      <c r="A92" s="145"/>
      <c r="B92" s="139"/>
      <c r="C92" s="98"/>
      <c r="D92" s="99"/>
      <c r="E92" s="99"/>
      <c r="F92" s="160"/>
      <c r="G92" s="159">
        <f t="shared" si="3"/>
        <v>0</v>
      </c>
    </row>
    <row r="93" spans="1:7" x14ac:dyDescent="0.35">
      <c r="A93" s="145"/>
      <c r="B93" s="139"/>
      <c r="C93" s="98"/>
      <c r="D93" s="99"/>
      <c r="E93" s="99"/>
      <c r="F93" s="160"/>
      <c r="G93" s="159">
        <f t="shared" si="3"/>
        <v>0</v>
      </c>
    </row>
    <row r="94" spans="1:7" x14ac:dyDescent="0.35">
      <c r="A94" s="145"/>
      <c r="B94" s="139"/>
      <c r="C94" s="98"/>
      <c r="D94" s="99"/>
      <c r="E94" s="99"/>
      <c r="F94" s="160"/>
      <c r="G94" s="159">
        <f t="shared" si="3"/>
        <v>0</v>
      </c>
    </row>
    <row r="95" spans="1:7" x14ac:dyDescent="0.35">
      <c r="A95" s="145"/>
      <c r="B95" s="139"/>
      <c r="C95" s="98"/>
      <c r="D95" s="99"/>
      <c r="E95" s="99"/>
      <c r="F95" s="160"/>
      <c r="G95" s="159">
        <f t="shared" si="3"/>
        <v>0</v>
      </c>
    </row>
    <row r="96" spans="1:7" x14ac:dyDescent="0.35">
      <c r="A96" s="145"/>
      <c r="B96" s="146"/>
      <c r="C96" s="98"/>
      <c r="D96" s="101"/>
      <c r="E96" s="101"/>
      <c r="F96" s="160"/>
      <c r="G96" s="159">
        <f>B96*F96</f>
        <v>0</v>
      </c>
    </row>
    <row r="97" spans="1:7" ht="15" thickBot="1" x14ac:dyDescent="0.4">
      <c r="A97" s="147"/>
      <c r="B97" s="148"/>
      <c r="C97" s="68"/>
      <c r="D97" s="102"/>
      <c r="E97" s="102"/>
      <c r="F97" s="161"/>
      <c r="G97" s="162">
        <f>B97*F97</f>
        <v>0</v>
      </c>
    </row>
    <row r="98" spans="1:7" ht="15.5" thickTop="1" thickBot="1" x14ac:dyDescent="0.4">
      <c r="A98" s="103"/>
      <c r="B98" s="104"/>
      <c r="C98" s="68"/>
      <c r="D98" s="102"/>
      <c r="E98" s="102"/>
      <c r="F98" s="104" t="s">
        <v>215</v>
      </c>
      <c r="G98" s="162">
        <f>SUM(G90:G97)</f>
        <v>0</v>
      </c>
    </row>
    <row r="99" spans="1:7" ht="15.5" thickTop="1" thickBot="1" x14ac:dyDescent="0.4">
      <c r="A99" s="42"/>
      <c r="B99" s="42"/>
      <c r="C99" s="42"/>
      <c r="D99" s="42"/>
      <c r="E99" s="42"/>
      <c r="F99" s="42"/>
      <c r="G99" s="42"/>
    </row>
    <row r="100" spans="1:7" ht="19" thickTop="1" x14ac:dyDescent="0.45">
      <c r="A100" s="106" t="s">
        <v>133</v>
      </c>
      <c r="B100" s="45"/>
      <c r="C100" s="83" t="s">
        <v>169</v>
      </c>
      <c r="D100" s="466"/>
      <c r="E100" s="466"/>
      <c r="F100" s="466"/>
      <c r="G100" s="467"/>
    </row>
    <row r="101" spans="1:7" x14ac:dyDescent="0.35">
      <c r="A101" s="108"/>
      <c r="B101" s="98" t="s">
        <v>190</v>
      </c>
      <c r="C101" s="98" t="str">
        <f>C61</f>
        <v>Taux ($/h)</v>
      </c>
      <c r="D101" s="98" t="s">
        <v>198</v>
      </c>
      <c r="E101" s="98"/>
      <c r="F101" s="98"/>
      <c r="G101" s="122" t="s">
        <v>189</v>
      </c>
    </row>
    <row r="102" spans="1:7" x14ac:dyDescent="0.35">
      <c r="A102" s="108" t="s">
        <v>193</v>
      </c>
      <c r="B102" s="139">
        <v>0</v>
      </c>
      <c r="C102" s="149">
        <v>25</v>
      </c>
      <c r="D102" s="460"/>
      <c r="E102" s="461"/>
      <c r="F102" s="462"/>
      <c r="G102" s="110">
        <f>B102*C102</f>
        <v>0</v>
      </c>
    </row>
    <row r="103" spans="1:7" ht="15" thickBot="1" x14ac:dyDescent="0.4">
      <c r="A103" s="123" t="s">
        <v>194</v>
      </c>
      <c r="B103" s="150">
        <v>0</v>
      </c>
      <c r="C103" s="151">
        <v>0</v>
      </c>
      <c r="D103" s="460"/>
      <c r="E103" s="461"/>
      <c r="F103" s="462"/>
      <c r="G103" s="110">
        <f>B103*C103</f>
        <v>0</v>
      </c>
    </row>
    <row r="104" spans="1:7" ht="15" thickTop="1" x14ac:dyDescent="0.35">
      <c r="A104" s="178"/>
      <c r="B104" s="150"/>
      <c r="C104" s="151"/>
      <c r="D104" s="476"/>
      <c r="E104" s="477"/>
      <c r="F104" s="478"/>
      <c r="G104" s="179">
        <f>B104*C104</f>
        <v>0</v>
      </c>
    </row>
    <row r="105" spans="1:7" ht="15" thickBot="1" x14ac:dyDescent="0.4">
      <c r="A105" s="98"/>
      <c r="B105" s="98"/>
      <c r="C105" s="131"/>
      <c r="D105" s="98"/>
      <c r="E105" s="98"/>
      <c r="F105" s="98" t="s">
        <v>215</v>
      </c>
      <c r="G105" s="183">
        <f>G102+G103+G104</f>
        <v>0</v>
      </c>
    </row>
    <row r="106" spans="1:7" ht="15" thickBot="1" x14ac:dyDescent="0.4">
      <c r="A106" s="180"/>
      <c r="B106" s="181"/>
      <c r="C106" s="182"/>
      <c r="D106" s="181"/>
      <c r="E106" s="181"/>
      <c r="F106" s="194" t="s">
        <v>208</v>
      </c>
      <c r="G106" s="206" t="e">
        <f>G105+G98+G86+G82+G78+G73</f>
        <v>#VALUE!</v>
      </c>
    </row>
    <row r="107" spans="1:7" ht="15" thickBot="1" x14ac:dyDescent="0.4">
      <c r="A107" s="176"/>
      <c r="B107" s="124"/>
      <c r="C107" s="177"/>
      <c r="D107" s="124"/>
      <c r="E107" s="124"/>
      <c r="F107" s="124"/>
      <c r="G107" s="175"/>
    </row>
    <row r="108" spans="1:7" ht="27" thickTop="1" thickBot="1" x14ac:dyDescent="0.65">
      <c r="A108" s="451" t="str">
        <f>A18</f>
        <v>Clôtures de subdivisions/bandes</v>
      </c>
      <c r="B108" s="452"/>
      <c r="C108" s="452"/>
      <c r="D108" s="452"/>
      <c r="E108" s="452"/>
      <c r="F108" s="452"/>
      <c r="G108" s="453"/>
    </row>
    <row r="109" spans="1:7" ht="19" thickTop="1" x14ac:dyDescent="0.45">
      <c r="A109" s="71" t="s">
        <v>166</v>
      </c>
      <c r="B109" s="72"/>
      <c r="C109" s="73" t="s">
        <v>167</v>
      </c>
      <c r="D109" s="72" t="s">
        <v>168</v>
      </c>
      <c r="E109" s="74"/>
      <c r="F109" s="74"/>
      <c r="G109" s="75"/>
    </row>
    <row r="110" spans="1:7" ht="15" thickBot="1" x14ac:dyDescent="0.4">
      <c r="A110" s="76"/>
      <c r="B110" s="77"/>
      <c r="C110" s="78" t="str">
        <f>B9</f>
        <v xml:space="preserve"> </v>
      </c>
      <c r="D110" s="79" t="e">
        <f>C110*3.3</f>
        <v>#VALUE!</v>
      </c>
      <c r="E110" s="77"/>
      <c r="F110" s="77"/>
      <c r="G110" s="80"/>
    </row>
    <row r="111" spans="1:7" ht="19" thickTop="1" x14ac:dyDescent="0.45">
      <c r="A111" s="468" t="str">
        <f>A9</f>
        <v>Clôture de subdivisions/bandes</v>
      </c>
      <c r="B111" s="469"/>
      <c r="C111" s="83" t="s">
        <v>169</v>
      </c>
      <c r="D111" s="466"/>
      <c r="E111" s="466"/>
      <c r="F111" s="466"/>
      <c r="G111" s="467"/>
    </row>
    <row r="112" spans="1:7" x14ac:dyDescent="0.35">
      <c r="A112" s="84" t="str">
        <f>A72</f>
        <v>Nombre de fils</v>
      </c>
      <c r="B112" s="85" t="s">
        <v>167</v>
      </c>
      <c r="C112" s="85" t="s">
        <v>168</v>
      </c>
      <c r="D112" s="85" t="s">
        <v>171</v>
      </c>
      <c r="E112" s="85" t="s">
        <v>172</v>
      </c>
      <c r="F112" s="85" t="str">
        <f>F72</f>
        <v>Prix ($/rouleau)</v>
      </c>
      <c r="G112" s="86" t="s">
        <v>199</v>
      </c>
    </row>
    <row r="113" spans="1:7" ht="15" thickBot="1" x14ac:dyDescent="0.4">
      <c r="A113" s="143">
        <v>0</v>
      </c>
      <c r="B113" s="87" t="e">
        <f>A113*C110</f>
        <v>#VALUE!</v>
      </c>
      <c r="C113" s="87" t="e">
        <f>B113*3.3</f>
        <v>#VALUE!</v>
      </c>
      <c r="D113" s="317">
        <v>600</v>
      </c>
      <c r="E113" s="88" t="e">
        <f>B113/D113</f>
        <v>#VALUE!</v>
      </c>
      <c r="F113" s="168">
        <v>167</v>
      </c>
      <c r="G113" s="344" t="e">
        <f>E113*F113</f>
        <v>#VALUE!</v>
      </c>
    </row>
    <row r="114" spans="1:7" ht="11.15" customHeight="1" thickTop="1" thickBot="1" x14ac:dyDescent="0.4">
      <c r="A114" s="42"/>
      <c r="B114" s="42"/>
      <c r="C114" s="42"/>
      <c r="D114" s="42"/>
      <c r="E114" s="42"/>
      <c r="F114" s="42"/>
      <c r="G114" s="42"/>
    </row>
    <row r="115" spans="1:7" ht="19" thickTop="1" x14ac:dyDescent="0.45">
      <c r="A115" s="91" t="str">
        <f>A75</f>
        <v xml:space="preserve">Piquets de clôture	</v>
      </c>
      <c r="B115" s="92"/>
      <c r="C115" s="83" t="s">
        <v>169</v>
      </c>
      <c r="D115" s="141"/>
      <c r="E115" s="141"/>
      <c r="F115" s="141"/>
      <c r="G115" s="142"/>
    </row>
    <row r="116" spans="1:7" x14ac:dyDescent="0.35">
      <c r="A116" s="61" t="str">
        <f>A76</f>
        <v>Espacement entre les piquets</v>
      </c>
      <c r="B116" s="120"/>
      <c r="C116" s="120"/>
      <c r="D116" s="120"/>
      <c r="E116" s="120"/>
      <c r="F116" s="120"/>
      <c r="G116" s="121"/>
    </row>
    <row r="117" spans="1:7" x14ac:dyDescent="0.35">
      <c r="A117" s="61" t="s">
        <v>167</v>
      </c>
      <c r="B117" s="120" t="s">
        <v>168</v>
      </c>
      <c r="C117" s="120"/>
      <c r="D117" s="120" t="str">
        <f>D77</f>
        <v>Piquets requis</v>
      </c>
      <c r="E117" s="120" t="str">
        <f>E77</f>
        <v>Prix ($/piquet)</v>
      </c>
      <c r="F117" s="120"/>
      <c r="G117" s="121" t="str">
        <f>G77</f>
        <v>Coût des piquets</v>
      </c>
    </row>
    <row r="118" spans="1:7" ht="15" thickBot="1" x14ac:dyDescent="0.4">
      <c r="A118" s="185">
        <v>0</v>
      </c>
      <c r="B118" s="125">
        <f>A118*3.3</f>
        <v>0</v>
      </c>
      <c r="C118" s="125"/>
      <c r="D118" s="184" t="e">
        <f>D110/B118*1.1</f>
        <v>#VALUE!</v>
      </c>
      <c r="E118" s="186">
        <v>0</v>
      </c>
      <c r="F118" s="125"/>
      <c r="G118" s="345" t="e">
        <f>D118*E118</f>
        <v>#VALUE!</v>
      </c>
    </row>
    <row r="119" spans="1:7" ht="12" customHeight="1" thickTop="1" thickBot="1" x14ac:dyDescent="0.4">
      <c r="A119" s="42"/>
      <c r="B119" s="42"/>
      <c r="C119" s="42"/>
      <c r="D119" s="42"/>
      <c r="E119" s="42"/>
      <c r="F119" s="42"/>
      <c r="G119" s="42"/>
    </row>
    <row r="120" spans="1:7" ht="19" thickTop="1" x14ac:dyDescent="0.45">
      <c r="A120" s="91" t="str">
        <f>A80</f>
        <v>Isolateurs</v>
      </c>
      <c r="B120" s="92"/>
      <c r="C120" s="83" t="str">
        <f>C115</f>
        <v>Explications</v>
      </c>
      <c r="D120" s="466"/>
      <c r="E120" s="466"/>
      <c r="F120" s="466"/>
      <c r="G120" s="467"/>
    </row>
    <row r="121" spans="1:7" x14ac:dyDescent="0.35">
      <c r="A121" s="84" t="str">
        <f>A81</f>
        <v>Nombre/piquet</v>
      </c>
      <c r="B121" s="85" t="str">
        <f>B81</f>
        <v>Piquets</v>
      </c>
      <c r="C121" s="85" t="str">
        <f>C81</f>
        <v>Isolateurs requis</v>
      </c>
      <c r="D121" s="85"/>
      <c r="E121" s="85" t="str">
        <f>C121</f>
        <v>Isolateurs requis</v>
      </c>
      <c r="F121" s="85" t="s">
        <v>200</v>
      </c>
      <c r="G121" s="86" t="str">
        <f>G81</f>
        <v>Coût des isolateurs</v>
      </c>
    </row>
    <row r="122" spans="1:7" ht="15" thickBot="1" x14ac:dyDescent="0.4">
      <c r="A122" s="143">
        <v>0</v>
      </c>
      <c r="B122" s="144" t="e">
        <f>D118</f>
        <v>#VALUE!</v>
      </c>
      <c r="C122" s="144" t="e">
        <f>A122*B122</f>
        <v>#VALUE!</v>
      </c>
      <c r="D122" s="144"/>
      <c r="E122" s="144" t="e">
        <f>C122</f>
        <v>#VALUE!</v>
      </c>
      <c r="F122" s="168">
        <v>0</v>
      </c>
      <c r="G122" s="344" t="e">
        <f>E122*F122</f>
        <v>#VALUE!</v>
      </c>
    </row>
    <row r="123" spans="1:7" ht="9.65" customHeight="1" thickTop="1" thickBot="1" x14ac:dyDescent="0.4">
      <c r="A123" s="42"/>
      <c r="B123" s="42"/>
      <c r="C123" s="42"/>
      <c r="D123" s="42"/>
      <c r="E123" s="42"/>
      <c r="F123" s="42"/>
      <c r="G123" s="42"/>
    </row>
    <row r="124" spans="1:7" ht="19" thickTop="1" x14ac:dyDescent="0.45">
      <c r="A124" s="91" t="str">
        <f>A84</f>
        <v>Matériel pour les coins</v>
      </c>
      <c r="B124" s="92"/>
      <c r="C124" s="83" t="str">
        <f>C120</f>
        <v>Explications</v>
      </c>
      <c r="D124" s="466"/>
      <c r="E124" s="466"/>
      <c r="F124" s="466"/>
      <c r="G124" s="467"/>
    </row>
    <row r="125" spans="1:7" x14ac:dyDescent="0.35">
      <c r="A125" s="84" t="str">
        <f>A85</f>
        <v>Nombre de piquets de coin</v>
      </c>
      <c r="B125" s="84" t="str">
        <f t="shared" ref="B125:G125" si="4">B85</f>
        <v>Prix ($/piquet)</v>
      </c>
      <c r="C125" s="84" t="str">
        <f t="shared" si="4"/>
        <v>Unités/piquet</v>
      </c>
      <c r="D125" s="84" t="str">
        <f t="shared" si="4"/>
        <v>$/Unité</v>
      </c>
      <c r="E125" s="84" t="str">
        <f t="shared" si="4"/>
        <v>Unités requises</v>
      </c>
      <c r="F125" s="84">
        <f t="shared" si="4"/>
        <v>0</v>
      </c>
      <c r="G125" s="84" t="str">
        <f t="shared" si="4"/>
        <v>Matériel pour les coins</v>
      </c>
    </row>
    <row r="126" spans="1:7" ht="15" thickBot="1" x14ac:dyDescent="0.4">
      <c r="A126" s="143">
        <v>0</v>
      </c>
      <c r="B126" s="152">
        <v>0</v>
      </c>
      <c r="C126" s="153">
        <v>2</v>
      </c>
      <c r="D126" s="152">
        <v>0</v>
      </c>
      <c r="E126" s="144">
        <f>A126*C126</f>
        <v>0</v>
      </c>
      <c r="F126" s="155" t="s">
        <v>99</v>
      </c>
      <c r="G126" s="343">
        <f>D126*E126+A126*B126</f>
        <v>0</v>
      </c>
    </row>
    <row r="127" spans="1:7" ht="10.4" customHeight="1" thickTop="1" thickBot="1" x14ac:dyDescent="0.4">
      <c r="A127" s="42"/>
      <c r="B127" s="42"/>
      <c r="C127" s="42"/>
      <c r="D127" s="42"/>
      <c r="E127" s="42"/>
      <c r="F127" s="42"/>
      <c r="G127" s="42"/>
    </row>
    <row r="128" spans="1:7" ht="19" thickTop="1" x14ac:dyDescent="0.45">
      <c r="A128" s="95" t="s">
        <v>212</v>
      </c>
      <c r="B128" s="96"/>
      <c r="C128" s="83" t="s">
        <v>169</v>
      </c>
      <c r="D128" s="466"/>
      <c r="E128" s="466"/>
      <c r="F128" s="466"/>
      <c r="G128" s="467"/>
    </row>
    <row r="129" spans="1:7" x14ac:dyDescent="0.35">
      <c r="A129" s="97" t="s">
        <v>119</v>
      </c>
      <c r="B129" s="98" t="str">
        <f>B89</f>
        <v>Nombre</v>
      </c>
      <c r="C129" s="98"/>
      <c r="D129" s="99"/>
      <c r="E129" s="99"/>
      <c r="F129" s="99" t="str">
        <f>F89</f>
        <v>Prix ($/unité)</v>
      </c>
      <c r="G129" s="100" t="s">
        <v>122</v>
      </c>
    </row>
    <row r="130" spans="1:7" ht="15" thickBot="1" x14ac:dyDescent="0.4">
      <c r="A130" s="138" t="s">
        <v>202</v>
      </c>
      <c r="B130" s="139">
        <v>0</v>
      </c>
      <c r="C130" s="98"/>
      <c r="D130" s="99"/>
      <c r="E130" s="99"/>
      <c r="F130" s="140">
        <v>160</v>
      </c>
      <c r="G130" s="162">
        <f>B130*F130</f>
        <v>0</v>
      </c>
    </row>
    <row r="131" spans="1:7" ht="15.5" thickTop="1" thickBot="1" x14ac:dyDescent="0.4">
      <c r="A131" s="138" t="s">
        <v>203</v>
      </c>
      <c r="B131" s="139">
        <v>0</v>
      </c>
      <c r="C131" s="98"/>
      <c r="D131" s="99"/>
      <c r="E131" s="99"/>
      <c r="F131" s="140">
        <v>0</v>
      </c>
      <c r="G131" s="162">
        <f t="shared" ref="G131:G132" si="5">B131*F131</f>
        <v>0</v>
      </c>
    </row>
    <row r="132" spans="1:7" ht="15.5" thickTop="1" thickBot="1" x14ac:dyDescent="0.4">
      <c r="A132" s="138" t="s">
        <v>204</v>
      </c>
      <c r="B132" s="139">
        <v>0</v>
      </c>
      <c r="C132" s="98"/>
      <c r="D132" s="99"/>
      <c r="E132" s="99"/>
      <c r="F132" s="140">
        <v>0</v>
      </c>
      <c r="G132" s="162">
        <f t="shared" si="5"/>
        <v>0</v>
      </c>
    </row>
    <row r="133" spans="1:7" ht="15.5" thickTop="1" thickBot="1" x14ac:dyDescent="0.4">
      <c r="A133" s="145"/>
      <c r="B133" s="139"/>
      <c r="C133" s="98"/>
      <c r="D133" s="99"/>
      <c r="E133" s="99"/>
      <c r="F133" s="160"/>
      <c r="G133" s="162">
        <f t="shared" ref="G133:G136" si="6">B133*F133</f>
        <v>0</v>
      </c>
    </row>
    <row r="134" spans="1:7" ht="15.5" thickTop="1" thickBot="1" x14ac:dyDescent="0.4">
      <c r="A134" s="145"/>
      <c r="B134" s="139"/>
      <c r="C134" s="98"/>
      <c r="D134" s="99"/>
      <c r="E134" s="99"/>
      <c r="F134" s="160"/>
      <c r="G134" s="162">
        <f t="shared" si="6"/>
        <v>0</v>
      </c>
    </row>
    <row r="135" spans="1:7" ht="15.5" thickTop="1" thickBot="1" x14ac:dyDescent="0.4">
      <c r="A135" s="145"/>
      <c r="B135" s="139"/>
      <c r="C135" s="98"/>
      <c r="D135" s="99"/>
      <c r="E135" s="99"/>
      <c r="F135" s="160"/>
      <c r="G135" s="162">
        <f t="shared" si="6"/>
        <v>0</v>
      </c>
    </row>
    <row r="136" spans="1:7" ht="15.5" thickTop="1" thickBot="1" x14ac:dyDescent="0.4">
      <c r="A136" s="145"/>
      <c r="B136" s="146"/>
      <c r="C136" s="98"/>
      <c r="D136" s="101"/>
      <c r="E136" s="101"/>
      <c r="F136" s="160"/>
      <c r="G136" s="162">
        <f t="shared" si="6"/>
        <v>0</v>
      </c>
    </row>
    <row r="137" spans="1:7" ht="15.5" thickTop="1" thickBot="1" x14ac:dyDescent="0.4">
      <c r="A137" s="147"/>
      <c r="B137" s="148"/>
      <c r="C137" s="68"/>
      <c r="D137" s="102"/>
      <c r="E137" s="102"/>
      <c r="F137" s="161"/>
      <c r="G137" s="162">
        <f>B137*F137</f>
        <v>0</v>
      </c>
    </row>
    <row r="138" spans="1:7" ht="15.5" thickTop="1" thickBot="1" x14ac:dyDescent="0.4">
      <c r="A138" s="103"/>
      <c r="B138" s="104"/>
      <c r="C138" s="68"/>
      <c r="D138" s="102"/>
      <c r="E138" s="102"/>
      <c r="F138" s="187" t="s">
        <v>213</v>
      </c>
      <c r="G138" s="162">
        <f>SUM(G130:G137)</f>
        <v>0</v>
      </c>
    </row>
    <row r="139" spans="1:7" ht="10.4" customHeight="1" thickTop="1" thickBot="1" x14ac:dyDescent="0.4">
      <c r="A139" s="126"/>
      <c r="B139" s="127"/>
      <c r="C139" s="128"/>
      <c r="D139" s="129"/>
      <c r="E139" s="129"/>
      <c r="F139" s="127"/>
      <c r="G139" s="130"/>
    </row>
    <row r="140" spans="1:7" ht="19.5" thickTop="1" thickBot="1" x14ac:dyDescent="0.5">
      <c r="A140" s="106" t="s">
        <v>133</v>
      </c>
      <c r="B140" s="45"/>
      <c r="C140" s="83" t="s">
        <v>169</v>
      </c>
      <c r="D140" s="479"/>
      <c r="E140" s="479"/>
      <c r="F140" s="479"/>
      <c r="G140" s="480"/>
    </row>
    <row r="141" spans="1:7" ht="15" thickTop="1" x14ac:dyDescent="0.35">
      <c r="A141" s="108"/>
      <c r="B141" s="98" t="s">
        <v>190</v>
      </c>
      <c r="C141" s="98" t="str">
        <f>C101</f>
        <v>Taux ($/h)</v>
      </c>
      <c r="D141" s="83" t="s">
        <v>192</v>
      </c>
      <c r="E141" s="98"/>
      <c r="F141" s="98"/>
      <c r="G141" s="98" t="s">
        <v>189</v>
      </c>
    </row>
    <row r="142" spans="1:7" x14ac:dyDescent="0.35">
      <c r="A142" s="108" t="s">
        <v>193</v>
      </c>
      <c r="B142" s="139">
        <v>0</v>
      </c>
      <c r="C142" s="149">
        <v>25</v>
      </c>
      <c r="D142" s="460"/>
      <c r="E142" s="461"/>
      <c r="F142" s="462"/>
      <c r="G142" s="195">
        <f>B142*C142</f>
        <v>0</v>
      </c>
    </row>
    <row r="143" spans="1:7" ht="15" thickBot="1" x14ac:dyDescent="0.4">
      <c r="A143" s="123" t="s">
        <v>194</v>
      </c>
      <c r="B143" s="150">
        <v>0</v>
      </c>
      <c r="C143" s="151">
        <v>0</v>
      </c>
      <c r="D143" s="460"/>
      <c r="E143" s="461"/>
      <c r="F143" s="462"/>
      <c r="G143" s="195">
        <f>B143*C143</f>
        <v>0</v>
      </c>
    </row>
    <row r="144" spans="1:7" ht="15.5" thickTop="1" thickBot="1" x14ac:dyDescent="0.4">
      <c r="A144" s="147"/>
      <c r="B144" s="163"/>
      <c r="C144" s="164"/>
      <c r="D144" s="463"/>
      <c r="E144" s="464"/>
      <c r="F144" s="465"/>
      <c r="G144" s="196">
        <f>B144*C144</f>
        <v>0</v>
      </c>
    </row>
    <row r="145" spans="1:7" ht="15.5" thickTop="1" thickBot="1" x14ac:dyDescent="0.4">
      <c r="A145" s="112"/>
      <c r="B145" s="113"/>
      <c r="C145" s="114"/>
      <c r="D145" s="124"/>
      <c r="E145" s="113"/>
      <c r="F145" s="113" t="s">
        <v>213</v>
      </c>
      <c r="G145" s="167">
        <f>G142+G143+G144</f>
        <v>0</v>
      </c>
    </row>
    <row r="146" spans="1:7" ht="15" thickTop="1" x14ac:dyDescent="0.35">
      <c r="F146" s="193" t="s">
        <v>216</v>
      </c>
      <c r="G146" s="171" t="e">
        <f>G145+G138+G126+G122+G118+G113</f>
        <v>#VALUE!</v>
      </c>
    </row>
  </sheetData>
  <mergeCells count="34">
    <mergeCell ref="D143:F143"/>
    <mergeCell ref="D144:F144"/>
    <mergeCell ref="D124:G124"/>
    <mergeCell ref="D104:F104"/>
    <mergeCell ref="D111:G111"/>
    <mergeCell ref="D120:G120"/>
    <mergeCell ref="D128:G128"/>
    <mergeCell ref="D140:G140"/>
    <mergeCell ref="D142:F142"/>
    <mergeCell ref="D103:F103"/>
    <mergeCell ref="A108:G108"/>
    <mergeCell ref="A111:B111"/>
    <mergeCell ref="D33:G33"/>
    <mergeCell ref="D37:G37"/>
    <mergeCell ref="D40:G40"/>
    <mergeCell ref="C43:G43"/>
    <mergeCell ref="D47:G47"/>
    <mergeCell ref="D60:F60"/>
    <mergeCell ref="D62:F62"/>
    <mergeCell ref="A76:C76"/>
    <mergeCell ref="D80:G80"/>
    <mergeCell ref="D84:G84"/>
    <mergeCell ref="B84:C84"/>
    <mergeCell ref="D100:G100"/>
    <mergeCell ref="D102:F102"/>
    <mergeCell ref="A29:G29"/>
    <mergeCell ref="A36:C36"/>
    <mergeCell ref="A37:B37"/>
    <mergeCell ref="A68:G68"/>
    <mergeCell ref="A75:C75"/>
    <mergeCell ref="D63:F63"/>
    <mergeCell ref="D64:F64"/>
    <mergeCell ref="D71:G71"/>
    <mergeCell ref="D75:G75"/>
  </mergeCells>
  <pageMargins left="0.7" right="0.7" top="0.75" bottom="0.75" header="0.3" footer="0.3"/>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FBA3-EECF-4CF8-AA7B-16162C8E88DE}">
  <dimension ref="A1:M42"/>
  <sheetViews>
    <sheetView workbookViewId="0">
      <selection activeCell="A7" sqref="A7"/>
    </sheetView>
  </sheetViews>
  <sheetFormatPr baseColWidth="10" defaultColWidth="8.90625" defaultRowHeight="14.5" x14ac:dyDescent="0.35"/>
  <cols>
    <col min="1" max="1" width="39.6328125" bestFit="1" customWidth="1"/>
    <col min="2" max="2" width="9" customWidth="1"/>
    <col min="3" max="3" width="27.90625" customWidth="1"/>
    <col min="4" max="4" width="27.453125" customWidth="1"/>
  </cols>
  <sheetData>
    <row r="1" spans="1:13" ht="28.5" x14ac:dyDescent="0.65">
      <c r="A1" s="15"/>
      <c r="B1" s="16" t="s">
        <v>116</v>
      </c>
      <c r="C1" s="17"/>
      <c r="D1" s="15"/>
    </row>
    <row r="2" spans="1:13" ht="32.4" customHeight="1" x14ac:dyDescent="0.5">
      <c r="A2" s="15"/>
      <c r="B2" s="18"/>
      <c r="C2" s="18"/>
      <c r="D2" s="15"/>
    </row>
    <row r="3" spans="1:13" ht="19" thickBot="1" x14ac:dyDescent="0.5">
      <c r="A3" s="19"/>
      <c r="B3" s="19"/>
      <c r="C3" s="19" t="s">
        <v>117</v>
      </c>
      <c r="D3" s="19">
        <f>'3-Description du projet'!B7</f>
        <v>0</v>
      </c>
    </row>
    <row r="4" spans="1:13" ht="19" thickBot="1" x14ac:dyDescent="0.5">
      <c r="A4" s="380" t="s">
        <v>118</v>
      </c>
      <c r="B4" s="19">
        <f>'3-Description du projet'!B8</f>
        <v>0</v>
      </c>
      <c r="C4" s="20"/>
      <c r="D4" s="20"/>
    </row>
    <row r="5" spans="1:13" ht="15.5" thickTop="1" thickBot="1" x14ac:dyDescent="0.4">
      <c r="A5" s="381" t="s">
        <v>119</v>
      </c>
      <c r="B5" s="22" t="s">
        <v>120</v>
      </c>
      <c r="C5" s="23" t="s">
        <v>121</v>
      </c>
      <c r="D5" s="24" t="s">
        <v>122</v>
      </c>
    </row>
    <row r="6" spans="1:13" ht="15.5" thickTop="1" thickBot="1" x14ac:dyDescent="0.4">
      <c r="A6" s="382" t="s">
        <v>260</v>
      </c>
      <c r="B6" s="372" t="str">
        <f>'4-Aménagements (Cell design)'!C58</f>
        <v xml:space="preserve"> </v>
      </c>
      <c r="C6" s="25">
        <v>0</v>
      </c>
      <c r="D6" s="26" t="e">
        <f>B6*C6</f>
        <v>#VALUE!</v>
      </c>
      <c r="G6" s="14"/>
      <c r="H6" s="14"/>
      <c r="I6" s="14"/>
      <c r="J6" s="14"/>
      <c r="K6" s="14"/>
      <c r="L6" s="14"/>
      <c r="M6" s="14"/>
    </row>
    <row r="7" spans="1:13" ht="15.5" thickTop="1" thickBot="1" x14ac:dyDescent="0.4">
      <c r="A7" s="383" t="s">
        <v>253</v>
      </c>
      <c r="B7" s="372" t="str">
        <f>'4-Aménagements (Cell design)'!C59</f>
        <v xml:space="preserve"> </v>
      </c>
      <c r="C7" s="28">
        <v>0</v>
      </c>
      <c r="D7" s="26" t="e">
        <f t="shared" ref="D7:D25" si="0">B7*C7</f>
        <v>#VALUE!</v>
      </c>
    </row>
    <row r="8" spans="1:13" ht="15.5" thickTop="1" thickBot="1" x14ac:dyDescent="0.4">
      <c r="A8" s="383" t="s">
        <v>261</v>
      </c>
      <c r="B8" s="372" t="str">
        <f>'4-Aménagements (Cell design)'!C60</f>
        <v xml:space="preserve"> </v>
      </c>
      <c r="C8" s="28">
        <v>0</v>
      </c>
      <c r="D8" s="26" t="e">
        <f t="shared" si="0"/>
        <v>#VALUE!</v>
      </c>
    </row>
    <row r="9" spans="1:13" ht="15.5" thickTop="1" thickBot="1" x14ac:dyDescent="0.4">
      <c r="A9" s="384" t="s">
        <v>123</v>
      </c>
      <c r="B9" s="373">
        <v>0</v>
      </c>
      <c r="C9" s="28">
        <v>7</v>
      </c>
      <c r="D9" s="26">
        <f t="shared" si="0"/>
        <v>0</v>
      </c>
    </row>
    <row r="10" spans="1:13" ht="15.5" thickTop="1" thickBot="1" x14ac:dyDescent="0.4">
      <c r="A10" s="384" t="s">
        <v>124</v>
      </c>
      <c r="B10" s="373">
        <v>0</v>
      </c>
      <c r="C10" s="28">
        <v>2</v>
      </c>
      <c r="D10" s="26">
        <f t="shared" si="0"/>
        <v>0</v>
      </c>
    </row>
    <row r="11" spans="1:13" ht="15.5" thickTop="1" thickBot="1" x14ac:dyDescent="0.4">
      <c r="A11" s="384" t="s">
        <v>125</v>
      </c>
      <c r="B11" s="373">
        <v>0</v>
      </c>
      <c r="C11" s="28">
        <v>15</v>
      </c>
      <c r="D11" s="26">
        <f t="shared" si="0"/>
        <v>0</v>
      </c>
    </row>
    <row r="12" spans="1:13" ht="15.5" thickTop="1" thickBot="1" x14ac:dyDescent="0.4">
      <c r="A12" s="384" t="s">
        <v>126</v>
      </c>
      <c r="B12" s="373">
        <v>0</v>
      </c>
      <c r="C12" s="28">
        <v>12</v>
      </c>
      <c r="D12" s="26">
        <f t="shared" si="0"/>
        <v>0</v>
      </c>
    </row>
    <row r="13" spans="1:13" ht="15.5" thickTop="1" thickBot="1" x14ac:dyDescent="0.4">
      <c r="A13" s="384" t="s">
        <v>127</v>
      </c>
      <c r="B13" s="373">
        <v>0</v>
      </c>
      <c r="C13" s="28">
        <v>1.25</v>
      </c>
      <c r="D13" s="26">
        <f t="shared" si="0"/>
        <v>0</v>
      </c>
    </row>
    <row r="14" spans="1:13" ht="15.5" thickTop="1" thickBot="1" x14ac:dyDescent="0.4">
      <c r="A14" s="384" t="s">
        <v>128</v>
      </c>
      <c r="B14" s="373">
        <v>0</v>
      </c>
      <c r="C14" s="28">
        <v>60</v>
      </c>
      <c r="D14" s="26">
        <f t="shared" si="0"/>
        <v>0</v>
      </c>
    </row>
    <row r="15" spans="1:13" ht="15.5" thickTop="1" thickBot="1" x14ac:dyDescent="0.4">
      <c r="A15" s="384" t="s">
        <v>129</v>
      </c>
      <c r="B15" s="373">
        <v>0</v>
      </c>
      <c r="C15" s="28">
        <v>15</v>
      </c>
      <c r="D15" s="26">
        <f t="shared" si="0"/>
        <v>0</v>
      </c>
    </row>
    <row r="16" spans="1:13" ht="15.5" thickTop="1" thickBot="1" x14ac:dyDescent="0.4">
      <c r="A16" s="384" t="s">
        <v>130</v>
      </c>
      <c r="B16" s="373">
        <v>0</v>
      </c>
      <c r="C16" s="28">
        <v>3</v>
      </c>
      <c r="D16" s="26">
        <f t="shared" si="0"/>
        <v>0</v>
      </c>
    </row>
    <row r="17" spans="1:8" ht="15.5" thickTop="1" thickBot="1" x14ac:dyDescent="0.4">
      <c r="A17" s="384" t="s">
        <v>131</v>
      </c>
      <c r="B17" s="373">
        <v>0</v>
      </c>
      <c r="C17" s="28">
        <v>3</v>
      </c>
      <c r="D17" s="26">
        <f t="shared" si="0"/>
        <v>0</v>
      </c>
    </row>
    <row r="18" spans="1:8" ht="15.5" thickTop="1" thickBot="1" x14ac:dyDescent="0.4">
      <c r="A18" s="384"/>
      <c r="B18" s="373"/>
      <c r="C18" s="28"/>
      <c r="D18" s="26">
        <f t="shared" si="0"/>
        <v>0</v>
      </c>
    </row>
    <row r="19" spans="1:8" ht="15.5" thickTop="1" thickBot="1" x14ac:dyDescent="0.4">
      <c r="A19" s="384"/>
      <c r="B19" s="373"/>
      <c r="C19" s="28"/>
      <c r="D19" s="26">
        <f t="shared" si="0"/>
        <v>0</v>
      </c>
    </row>
    <row r="20" spans="1:8" ht="15.5" thickTop="1" thickBot="1" x14ac:dyDescent="0.4">
      <c r="A20" s="384"/>
      <c r="B20" s="373"/>
      <c r="C20" s="28"/>
      <c r="D20" s="26">
        <f t="shared" si="0"/>
        <v>0</v>
      </c>
      <c r="H20" t="s">
        <v>99</v>
      </c>
    </row>
    <row r="21" spans="1:8" ht="15.5" thickTop="1" thickBot="1" x14ac:dyDescent="0.4">
      <c r="A21" s="385"/>
      <c r="B21" s="374"/>
      <c r="C21" s="265"/>
      <c r="D21" s="29">
        <f t="shared" si="0"/>
        <v>0</v>
      </c>
    </row>
    <row r="22" spans="1:8" ht="16.5" thickTop="1" thickBot="1" x14ac:dyDescent="0.4">
      <c r="A22" s="386" t="s">
        <v>132</v>
      </c>
      <c r="B22" s="375"/>
      <c r="C22" s="30"/>
      <c r="D22" s="31" t="e">
        <f>SUM(D6:D21)</f>
        <v>#VALUE!</v>
      </c>
    </row>
    <row r="23" spans="1:8" ht="18" thickTop="1" thickBot="1" x14ac:dyDescent="0.45">
      <c r="A23" s="387" t="s">
        <v>133</v>
      </c>
      <c r="B23" s="376" t="s">
        <v>134</v>
      </c>
      <c r="C23" s="32" t="s">
        <v>135</v>
      </c>
      <c r="D23" s="33"/>
    </row>
    <row r="24" spans="1:8" ht="15.5" thickTop="1" thickBot="1" x14ac:dyDescent="0.4">
      <c r="A24" s="388" t="s">
        <v>136</v>
      </c>
      <c r="B24" s="377">
        <v>0</v>
      </c>
      <c r="C24" s="34">
        <v>25</v>
      </c>
      <c r="D24" s="35">
        <f t="shared" si="0"/>
        <v>0</v>
      </c>
    </row>
    <row r="25" spans="1:8" ht="15.5" thickTop="1" thickBot="1" x14ac:dyDescent="0.4">
      <c r="A25" s="389" t="s">
        <v>137</v>
      </c>
      <c r="B25" s="134">
        <v>0</v>
      </c>
      <c r="C25" s="36">
        <v>0</v>
      </c>
      <c r="D25" s="37">
        <f t="shared" si="0"/>
        <v>0</v>
      </c>
    </row>
    <row r="26" spans="1:8" ht="15.5" thickTop="1" thickBot="1" x14ac:dyDescent="0.4">
      <c r="A26" s="389" t="s">
        <v>138</v>
      </c>
      <c r="B26" s="134">
        <v>0</v>
      </c>
      <c r="C26" s="367"/>
      <c r="D26" s="37">
        <f>B26*C27</f>
        <v>0</v>
      </c>
    </row>
    <row r="27" spans="1:8" ht="16" thickTop="1" x14ac:dyDescent="0.35">
      <c r="A27" s="390" t="s">
        <v>139</v>
      </c>
      <c r="B27" s="378"/>
      <c r="C27" s="368">
        <v>0</v>
      </c>
      <c r="D27" s="369">
        <f>D24+D25+D26</f>
        <v>0</v>
      </c>
    </row>
    <row r="28" spans="1:8" ht="16" thickBot="1" x14ac:dyDescent="0.4">
      <c r="A28" s="391" t="s">
        <v>140</v>
      </c>
      <c r="B28" s="379"/>
      <c r="C28" s="370"/>
      <c r="D28" s="371" t="e">
        <f>D22+D27</f>
        <v>#VALUE!</v>
      </c>
    </row>
    <row r="29" spans="1:8" x14ac:dyDescent="0.35">
      <c r="A29" s="39"/>
      <c r="B29" s="39"/>
      <c r="C29" s="39"/>
      <c r="D29" s="39"/>
    </row>
    <row r="30" spans="1:8" x14ac:dyDescent="0.35">
      <c r="A30" s="39"/>
      <c r="B30" s="39"/>
      <c r="C30" s="39"/>
      <c r="D30" s="39"/>
    </row>
    <row r="31" spans="1:8" x14ac:dyDescent="0.35">
      <c r="A31" s="39"/>
      <c r="B31" s="39"/>
      <c r="C31" s="39"/>
      <c r="D31" s="39"/>
    </row>
    <row r="32" spans="1:8" s="282" customFormat="1" ht="29" thickBot="1" x14ac:dyDescent="0.7">
      <c r="A32" s="392" t="s">
        <v>141</v>
      </c>
      <c r="B32" s="281"/>
      <c r="C32" s="281"/>
      <c r="D32" s="281"/>
    </row>
    <row r="33" spans="1:4" x14ac:dyDescent="0.35">
      <c r="A33" s="481" t="s">
        <v>99</v>
      </c>
      <c r="B33" s="482"/>
      <c r="C33" s="482"/>
      <c r="D33" s="483"/>
    </row>
    <row r="34" spans="1:4" x14ac:dyDescent="0.35">
      <c r="A34" s="484"/>
      <c r="B34" s="485"/>
      <c r="C34" s="485"/>
      <c r="D34" s="486"/>
    </row>
    <row r="35" spans="1:4" x14ac:dyDescent="0.35">
      <c r="A35" s="484"/>
      <c r="B35" s="485"/>
      <c r="C35" s="485"/>
      <c r="D35" s="486"/>
    </row>
    <row r="36" spans="1:4" x14ac:dyDescent="0.35">
      <c r="A36" s="484"/>
      <c r="B36" s="485"/>
      <c r="C36" s="485"/>
      <c r="D36" s="486"/>
    </row>
    <row r="37" spans="1:4" x14ac:dyDescent="0.35">
      <c r="A37" s="484"/>
      <c r="B37" s="485"/>
      <c r="C37" s="485"/>
      <c r="D37" s="486"/>
    </row>
    <row r="38" spans="1:4" x14ac:dyDescent="0.35">
      <c r="A38" s="484"/>
      <c r="B38" s="485"/>
      <c r="C38" s="485"/>
      <c r="D38" s="486"/>
    </row>
    <row r="39" spans="1:4" x14ac:dyDescent="0.35">
      <c r="A39" s="484"/>
      <c r="B39" s="485"/>
      <c r="C39" s="485"/>
      <c r="D39" s="486"/>
    </row>
    <row r="40" spans="1:4" x14ac:dyDescent="0.35">
      <c r="A40" s="484"/>
      <c r="B40" s="485"/>
      <c r="C40" s="485"/>
      <c r="D40" s="486"/>
    </row>
    <row r="41" spans="1:4" x14ac:dyDescent="0.35">
      <c r="A41" s="484"/>
      <c r="B41" s="485"/>
      <c r="C41" s="485"/>
      <c r="D41" s="486"/>
    </row>
    <row r="42" spans="1:4" ht="15" thickBot="1" x14ac:dyDescent="0.4">
      <c r="A42" s="487"/>
      <c r="B42" s="488"/>
      <c r="C42" s="488"/>
      <c r="D42" s="489"/>
    </row>
  </sheetData>
  <sheetProtection sheet="1" objects="1" scenarios="1"/>
  <mergeCells count="1">
    <mergeCell ref="A33:D42"/>
  </mergeCells>
  <pageMargins left="0.25" right="0.25"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D1105-FE11-4EB3-9C88-9A24A184CE76}">
  <dimension ref="A1:H74"/>
  <sheetViews>
    <sheetView topLeftCell="A3" zoomScale="85" zoomScaleNormal="85" workbookViewId="0">
      <selection activeCell="E45" sqref="E45"/>
    </sheetView>
  </sheetViews>
  <sheetFormatPr baseColWidth="10" defaultColWidth="8.90625" defaultRowHeight="14.5" x14ac:dyDescent="0.35"/>
  <cols>
    <col min="1" max="1" width="19.453125" style="271" customWidth="1"/>
    <col min="2" max="2" width="14.1796875" style="211" customWidth="1"/>
    <col min="3" max="3" width="16.81640625" style="211" customWidth="1"/>
    <col min="4" max="4" width="13.90625" style="222" customWidth="1"/>
    <col min="5" max="5" width="18.90625" style="211" customWidth="1"/>
    <col min="6" max="6" width="14.36328125" style="231" customWidth="1"/>
    <col min="7" max="7" width="20.453125" style="211" customWidth="1"/>
  </cols>
  <sheetData>
    <row r="1" spans="1:7" ht="32.5" x14ac:dyDescent="0.65">
      <c r="A1" s="270"/>
      <c r="B1" s="497" t="s">
        <v>224</v>
      </c>
      <c r="C1" s="497"/>
      <c r="D1" s="497"/>
      <c r="E1" s="497"/>
      <c r="F1" s="497"/>
      <c r="G1" s="497"/>
    </row>
    <row r="2" spans="1:7" ht="33.5" customHeight="1" x14ac:dyDescent="0.8">
      <c r="A2" s="237"/>
      <c r="C2" s="498" t="s">
        <v>229</v>
      </c>
      <c r="D2" s="498"/>
      <c r="E2" s="498"/>
      <c r="F2" s="498"/>
      <c r="G2" s="498"/>
    </row>
    <row r="3" spans="1:7" ht="36" x14ac:dyDescent="0.8">
      <c r="A3" s="237"/>
      <c r="E3" s="226"/>
      <c r="F3" s="230"/>
    </row>
    <row r="4" spans="1:7" ht="36" customHeight="1" x14ac:dyDescent="0.45">
      <c r="A4" s="494" t="s">
        <v>237</v>
      </c>
      <c r="B4" s="495"/>
      <c r="C4" s="495"/>
      <c r="D4" s="495"/>
      <c r="E4" s="495"/>
      <c r="F4" s="495"/>
      <c r="G4" s="495"/>
    </row>
    <row r="5" spans="1:7" ht="15" thickBot="1" x14ac:dyDescent="0.4"/>
    <row r="6" spans="1:7" ht="29.5" thickTop="1" thickBot="1" x14ac:dyDescent="0.7">
      <c r="A6" s="272" t="s">
        <v>272</v>
      </c>
      <c r="B6" s="496" t="s">
        <v>117</v>
      </c>
      <c r="C6" s="496"/>
      <c r="D6" s="491" t="s">
        <v>143</v>
      </c>
      <c r="E6" s="491"/>
      <c r="F6" s="232" t="s">
        <v>225</v>
      </c>
      <c r="G6" s="212">
        <v>0</v>
      </c>
    </row>
    <row r="7" spans="1:7" ht="15.5" thickTop="1" thickBot="1" x14ac:dyDescent="0.4">
      <c r="A7" s="273"/>
      <c r="B7" s="218" t="s">
        <v>273</v>
      </c>
      <c r="C7" s="217"/>
      <c r="D7" s="223"/>
      <c r="E7" s="227"/>
      <c r="F7" s="233"/>
      <c r="G7" s="213"/>
    </row>
    <row r="8" spans="1:7" s="215" customFormat="1" ht="50" customHeight="1" thickTop="1" x14ac:dyDescent="0.35">
      <c r="A8" s="238" t="s">
        <v>226</v>
      </c>
      <c r="B8" s="219" t="s">
        <v>227</v>
      </c>
      <c r="C8" s="214" t="s">
        <v>228</v>
      </c>
      <c r="D8" s="224" t="s">
        <v>230</v>
      </c>
      <c r="E8" s="228" t="s">
        <v>236</v>
      </c>
      <c r="F8" s="234" t="s">
        <v>231</v>
      </c>
      <c r="G8" s="214" t="s">
        <v>232</v>
      </c>
    </row>
    <row r="9" spans="1:7" ht="16.399999999999999" customHeight="1" x14ac:dyDescent="0.35">
      <c r="A9" s="274" t="s">
        <v>363</v>
      </c>
      <c r="B9" s="220">
        <v>4</v>
      </c>
      <c r="C9" s="221">
        <v>4</v>
      </c>
      <c r="D9" s="225">
        <v>0.1</v>
      </c>
      <c r="E9" s="229">
        <v>18</v>
      </c>
      <c r="F9" s="235">
        <v>3.8</v>
      </c>
      <c r="G9" s="393">
        <f>E9*F9</f>
        <v>68.399999999999991</v>
      </c>
    </row>
    <row r="10" spans="1:7" ht="16.399999999999999" customHeight="1" x14ac:dyDescent="0.35">
      <c r="A10" s="275"/>
      <c r="B10" s="239"/>
      <c r="C10" s="240"/>
      <c r="D10" s="241"/>
      <c r="E10" s="242"/>
      <c r="F10" s="243"/>
      <c r="G10" s="393">
        <f t="shared" ref="G10:G38" si="0">E10*F10</f>
        <v>0</v>
      </c>
    </row>
    <row r="11" spans="1:7" ht="16.399999999999999" customHeight="1" x14ac:dyDescent="0.35">
      <c r="A11" s="274" t="s">
        <v>364</v>
      </c>
      <c r="B11" s="220">
        <v>3</v>
      </c>
      <c r="C11" s="221">
        <v>3</v>
      </c>
      <c r="D11" s="225">
        <v>0.1</v>
      </c>
      <c r="E11" s="229">
        <v>8</v>
      </c>
      <c r="F11" s="235">
        <v>36.200000000000003</v>
      </c>
      <c r="G11" s="393">
        <f t="shared" si="0"/>
        <v>289.60000000000002</v>
      </c>
    </row>
    <row r="12" spans="1:7" ht="16.399999999999999" customHeight="1" x14ac:dyDescent="0.35">
      <c r="A12" s="275"/>
      <c r="B12" s="239"/>
      <c r="C12" s="240"/>
      <c r="D12" s="241"/>
      <c r="E12" s="242"/>
      <c r="F12" s="243"/>
      <c r="G12" s="393">
        <f t="shared" si="0"/>
        <v>0</v>
      </c>
    </row>
    <row r="13" spans="1:7" ht="16.399999999999999" customHeight="1" x14ac:dyDescent="0.35">
      <c r="A13" s="274"/>
      <c r="B13" s="220"/>
      <c r="C13" s="221"/>
      <c r="D13" s="225"/>
      <c r="E13" s="229"/>
      <c r="F13" s="235"/>
      <c r="G13" s="393">
        <f t="shared" si="0"/>
        <v>0</v>
      </c>
    </row>
    <row r="14" spans="1:7" ht="16.399999999999999" customHeight="1" x14ac:dyDescent="0.35">
      <c r="A14" s="275"/>
      <c r="B14" s="239"/>
      <c r="C14" s="240"/>
      <c r="D14" s="241"/>
      <c r="E14" s="242"/>
      <c r="F14" s="243"/>
      <c r="G14" s="393">
        <f t="shared" si="0"/>
        <v>0</v>
      </c>
    </row>
    <row r="15" spans="1:7" ht="16.399999999999999" customHeight="1" x14ac:dyDescent="0.35">
      <c r="A15" s="274"/>
      <c r="B15" s="220"/>
      <c r="C15" s="221"/>
      <c r="D15" s="225"/>
      <c r="E15" s="229"/>
      <c r="F15" s="235"/>
      <c r="G15" s="393">
        <f t="shared" si="0"/>
        <v>0</v>
      </c>
    </row>
    <row r="16" spans="1:7" ht="16.399999999999999" customHeight="1" x14ac:dyDescent="0.35">
      <c r="A16" s="275"/>
      <c r="B16" s="239"/>
      <c r="C16" s="240"/>
      <c r="D16" s="241"/>
      <c r="E16" s="242"/>
      <c r="F16" s="243"/>
      <c r="G16" s="393">
        <f t="shared" si="0"/>
        <v>0</v>
      </c>
    </row>
    <row r="17" spans="1:7" ht="16.399999999999999" customHeight="1" x14ac:dyDescent="0.35">
      <c r="A17" s="274"/>
      <c r="B17" s="220"/>
      <c r="C17" s="221"/>
      <c r="D17" s="225"/>
      <c r="E17" s="229"/>
      <c r="F17" s="235"/>
      <c r="G17" s="393">
        <f t="shared" si="0"/>
        <v>0</v>
      </c>
    </row>
    <row r="18" spans="1:7" ht="16.399999999999999" customHeight="1" x14ac:dyDescent="0.35">
      <c r="A18" s="275"/>
      <c r="B18" s="239"/>
      <c r="C18" s="240"/>
      <c r="D18" s="241"/>
      <c r="E18" s="242"/>
      <c r="F18" s="243"/>
      <c r="G18" s="393">
        <f t="shared" si="0"/>
        <v>0</v>
      </c>
    </row>
    <row r="19" spans="1:7" ht="16.399999999999999" customHeight="1" x14ac:dyDescent="0.35">
      <c r="A19" s="274"/>
      <c r="B19" s="220"/>
      <c r="C19" s="221"/>
      <c r="D19" s="225"/>
      <c r="E19" s="229"/>
      <c r="F19" s="235"/>
      <c r="G19" s="393">
        <f t="shared" si="0"/>
        <v>0</v>
      </c>
    </row>
    <row r="20" spans="1:7" ht="16.399999999999999" customHeight="1" x14ac:dyDescent="0.35">
      <c r="A20" s="275"/>
      <c r="B20" s="239"/>
      <c r="C20" s="240"/>
      <c r="D20" s="241"/>
      <c r="E20" s="242"/>
      <c r="F20" s="243"/>
      <c r="G20" s="393">
        <f t="shared" si="0"/>
        <v>0</v>
      </c>
    </row>
    <row r="21" spans="1:7" ht="16.399999999999999" customHeight="1" x14ac:dyDescent="0.35">
      <c r="A21" s="274"/>
      <c r="B21" s="220"/>
      <c r="C21" s="221"/>
      <c r="D21" s="225"/>
      <c r="E21" s="229"/>
      <c r="F21" s="235"/>
      <c r="G21" s="393">
        <f t="shared" si="0"/>
        <v>0</v>
      </c>
    </row>
    <row r="22" spans="1:7" ht="16.399999999999999" customHeight="1" x14ac:dyDescent="0.35">
      <c r="A22" s="275"/>
      <c r="B22" s="239"/>
      <c r="C22" s="240"/>
      <c r="D22" s="241"/>
      <c r="E22" s="242"/>
      <c r="F22" s="243"/>
      <c r="G22" s="393">
        <f t="shared" si="0"/>
        <v>0</v>
      </c>
    </row>
    <row r="23" spans="1:7" ht="16.399999999999999" customHeight="1" x14ac:dyDescent="0.35">
      <c r="A23" s="274"/>
      <c r="B23" s="220"/>
      <c r="C23" s="221"/>
      <c r="D23" s="225"/>
      <c r="E23" s="229"/>
      <c r="F23" s="235"/>
      <c r="G23" s="393">
        <f t="shared" si="0"/>
        <v>0</v>
      </c>
    </row>
    <row r="24" spans="1:7" ht="16.399999999999999" customHeight="1" x14ac:dyDescent="0.35">
      <c r="A24" s="275"/>
      <c r="B24" s="239"/>
      <c r="C24" s="240"/>
      <c r="D24" s="241"/>
      <c r="E24" s="242"/>
      <c r="F24" s="243"/>
      <c r="G24" s="393">
        <f t="shared" si="0"/>
        <v>0</v>
      </c>
    </row>
    <row r="25" spans="1:7" ht="16.399999999999999" customHeight="1" x14ac:dyDescent="0.35">
      <c r="A25" s="274"/>
      <c r="B25" s="220"/>
      <c r="C25" s="221"/>
      <c r="D25" s="225"/>
      <c r="E25" s="229"/>
      <c r="F25" s="235"/>
      <c r="G25" s="393">
        <f t="shared" si="0"/>
        <v>0</v>
      </c>
    </row>
    <row r="26" spans="1:7" ht="16.399999999999999" customHeight="1" x14ac:dyDescent="0.35">
      <c r="A26" s="275"/>
      <c r="B26" s="239"/>
      <c r="C26" s="240"/>
      <c r="D26" s="241"/>
      <c r="E26" s="242"/>
      <c r="F26" s="243"/>
      <c r="G26" s="393">
        <f t="shared" si="0"/>
        <v>0</v>
      </c>
    </row>
    <row r="27" spans="1:7" ht="16.399999999999999" customHeight="1" x14ac:dyDescent="0.35">
      <c r="A27" s="274" t="s">
        <v>99</v>
      </c>
      <c r="B27" s="220"/>
      <c r="C27" s="221"/>
      <c r="D27" s="225"/>
      <c r="E27" s="229"/>
      <c r="F27" s="235"/>
      <c r="G27" s="393">
        <f t="shared" si="0"/>
        <v>0</v>
      </c>
    </row>
    <row r="28" spans="1:7" ht="16.399999999999999" customHeight="1" x14ac:dyDescent="0.35">
      <c r="A28" s="275"/>
      <c r="B28" s="239"/>
      <c r="C28" s="240"/>
      <c r="D28" s="241"/>
      <c r="E28" s="242"/>
      <c r="F28" s="243"/>
      <c r="G28" s="393">
        <f t="shared" si="0"/>
        <v>0</v>
      </c>
    </row>
    <row r="29" spans="1:7" ht="16.399999999999999" customHeight="1" x14ac:dyDescent="0.35">
      <c r="A29" s="274" t="s">
        <v>99</v>
      </c>
      <c r="B29" s="220"/>
      <c r="C29" s="221"/>
      <c r="D29" s="225"/>
      <c r="E29" s="229"/>
      <c r="F29" s="235"/>
      <c r="G29" s="393">
        <f t="shared" si="0"/>
        <v>0</v>
      </c>
    </row>
    <row r="30" spans="1:7" ht="16.399999999999999" customHeight="1" x14ac:dyDescent="0.35">
      <c r="A30" s="275"/>
      <c r="B30" s="239"/>
      <c r="C30" s="240"/>
      <c r="D30" s="241"/>
      <c r="E30" s="242"/>
      <c r="F30" s="243"/>
      <c r="G30" s="393">
        <f t="shared" si="0"/>
        <v>0</v>
      </c>
    </row>
    <row r="31" spans="1:7" ht="16.399999999999999" customHeight="1" x14ac:dyDescent="0.35">
      <c r="A31" s="274" t="s">
        <v>99</v>
      </c>
      <c r="B31" s="220"/>
      <c r="C31" s="221"/>
      <c r="D31" s="225"/>
      <c r="E31" s="229"/>
      <c r="F31" s="235"/>
      <c r="G31" s="393">
        <f t="shared" si="0"/>
        <v>0</v>
      </c>
    </row>
    <row r="32" spans="1:7" ht="16.399999999999999" customHeight="1" x14ac:dyDescent="0.35">
      <c r="A32" s="275"/>
      <c r="B32" s="239"/>
      <c r="C32" s="240"/>
      <c r="D32" s="241"/>
      <c r="E32" s="242"/>
      <c r="F32" s="243"/>
      <c r="G32" s="393">
        <f t="shared" si="0"/>
        <v>0</v>
      </c>
    </row>
    <row r="33" spans="1:7" ht="16.399999999999999" customHeight="1" x14ac:dyDescent="0.35">
      <c r="A33" s="274" t="s">
        <v>99</v>
      </c>
      <c r="B33" s="220"/>
      <c r="C33" s="221"/>
      <c r="D33" s="225"/>
      <c r="E33" s="229"/>
      <c r="F33" s="235"/>
      <c r="G33" s="393">
        <f t="shared" si="0"/>
        <v>0</v>
      </c>
    </row>
    <row r="34" spans="1:7" ht="16.399999999999999" customHeight="1" x14ac:dyDescent="0.35">
      <c r="A34" s="275"/>
      <c r="B34" s="239"/>
      <c r="C34" s="240"/>
      <c r="D34" s="241"/>
      <c r="E34" s="242"/>
      <c r="F34" s="243"/>
      <c r="G34" s="393">
        <f t="shared" si="0"/>
        <v>0</v>
      </c>
    </row>
    <row r="35" spans="1:7" ht="16.399999999999999" customHeight="1" x14ac:dyDescent="0.35">
      <c r="A35" s="274" t="s">
        <v>99</v>
      </c>
      <c r="B35" s="220"/>
      <c r="C35" s="221"/>
      <c r="D35" s="225"/>
      <c r="E35" s="229"/>
      <c r="F35" s="235"/>
      <c r="G35" s="393">
        <f t="shared" si="0"/>
        <v>0</v>
      </c>
    </row>
    <row r="36" spans="1:7" ht="16.399999999999999" customHeight="1" x14ac:dyDescent="0.35">
      <c r="A36" s="275"/>
      <c r="B36" s="239"/>
      <c r="C36" s="240"/>
      <c r="D36" s="241"/>
      <c r="E36" s="242"/>
      <c r="F36" s="243"/>
      <c r="G36" s="393">
        <f t="shared" si="0"/>
        <v>0</v>
      </c>
    </row>
    <row r="37" spans="1:7" ht="16.399999999999999" customHeight="1" x14ac:dyDescent="0.35">
      <c r="A37" s="274" t="s">
        <v>99</v>
      </c>
      <c r="B37" s="220"/>
      <c r="C37" s="221"/>
      <c r="D37" s="225"/>
      <c r="E37" s="229"/>
      <c r="F37" s="235"/>
      <c r="G37" s="393">
        <f t="shared" si="0"/>
        <v>0</v>
      </c>
    </row>
    <row r="38" spans="1:7" x14ac:dyDescent="0.35">
      <c r="A38" s="275"/>
      <c r="B38" s="239"/>
      <c r="C38" s="240"/>
      <c r="D38" s="241"/>
      <c r="E38" s="242"/>
      <c r="F38" s="243"/>
      <c r="G38" s="393">
        <f t="shared" si="0"/>
        <v>0</v>
      </c>
    </row>
    <row r="39" spans="1:7" ht="16.399999999999999" customHeight="1" x14ac:dyDescent="0.35">
      <c r="F39" s="236" t="s">
        <v>233</v>
      </c>
      <c r="G39" s="216">
        <f>SUM(G9:G38)</f>
        <v>358</v>
      </c>
    </row>
    <row r="40" spans="1:7" ht="16.399999999999999" customHeight="1" x14ac:dyDescent="0.35">
      <c r="F40" s="236" t="s">
        <v>234</v>
      </c>
      <c r="G40" s="216">
        <f>SUM(F9:F38)</f>
        <v>40</v>
      </c>
    </row>
    <row r="41" spans="1:7" ht="16.399999999999999" customHeight="1" x14ac:dyDescent="0.35">
      <c r="F41" s="236" t="s">
        <v>235</v>
      </c>
      <c r="G41" s="216">
        <f>G39/G40</f>
        <v>8.9499999999999993</v>
      </c>
    </row>
    <row r="42" spans="1:7" ht="16.399999999999999" customHeight="1" x14ac:dyDescent="0.35">
      <c r="F42" s="236"/>
      <c r="G42" s="216"/>
    </row>
    <row r="43" spans="1:7" s="6" customFormat="1" ht="16.399999999999999" customHeight="1" x14ac:dyDescent="0.35">
      <c r="A43" s="319"/>
      <c r="B43" s="492" t="s">
        <v>274</v>
      </c>
      <c r="C43" s="492"/>
      <c r="D43" s="492"/>
      <c r="E43" s="277" t="s">
        <v>231</v>
      </c>
      <c r="F43" s="278" t="s">
        <v>275</v>
      </c>
      <c r="G43" s="277" t="s">
        <v>276</v>
      </c>
    </row>
    <row r="44" spans="1:7" s="6" customFormat="1" ht="16.399999999999999" customHeight="1" x14ac:dyDescent="0.35">
      <c r="A44" s="493"/>
      <c r="B44" s="493"/>
      <c r="C44" s="493"/>
      <c r="D44" s="493"/>
      <c r="E44" s="493"/>
      <c r="F44" s="493"/>
      <c r="G44" s="493"/>
    </row>
    <row r="45" spans="1:7" s="6" customFormat="1" x14ac:dyDescent="0.35">
      <c r="A45" s="395" t="s">
        <v>329</v>
      </c>
      <c r="B45" s="490"/>
      <c r="C45" s="490"/>
      <c r="D45" s="490"/>
      <c r="E45" s="318">
        <v>13</v>
      </c>
      <c r="F45" s="318">
        <v>123</v>
      </c>
      <c r="G45" s="279">
        <v>0</v>
      </c>
    </row>
    <row r="46" spans="1:7" x14ac:dyDescent="0.35">
      <c r="A46" s="395" t="s">
        <v>330</v>
      </c>
      <c r="B46" s="490"/>
      <c r="C46" s="490"/>
      <c r="D46" s="490"/>
      <c r="E46" s="318"/>
      <c r="F46" s="318"/>
      <c r="G46" s="279"/>
    </row>
    <row r="47" spans="1:7" x14ac:dyDescent="0.35">
      <c r="A47" s="395" t="s">
        <v>331</v>
      </c>
      <c r="B47" s="490"/>
      <c r="C47" s="490"/>
      <c r="D47" s="490"/>
      <c r="E47" s="318"/>
      <c r="F47" s="318"/>
      <c r="G47" s="279"/>
    </row>
    <row r="48" spans="1:7" x14ac:dyDescent="0.35">
      <c r="D48" s="276" t="s">
        <v>277</v>
      </c>
      <c r="E48" s="216">
        <f>SUM(E45:E47)</f>
        <v>13</v>
      </c>
      <c r="F48" s="216">
        <f>SUM(F45:F47)</f>
        <v>123</v>
      </c>
      <c r="G48" s="280">
        <f>SUM(G45:G47)</f>
        <v>0</v>
      </c>
    </row>
    <row r="50" spans="1:8" ht="18.5" x14ac:dyDescent="0.45">
      <c r="A50" s="300"/>
    </row>
    <row r="51" spans="1:8" ht="17" x14ac:dyDescent="0.4">
      <c r="A51" s="504" t="s">
        <v>288</v>
      </c>
      <c r="B51" s="504"/>
      <c r="C51" s="38" t="s">
        <v>134</v>
      </c>
      <c r="D51" s="301" t="s">
        <v>135</v>
      </c>
      <c r="E51" s="302"/>
    </row>
    <row r="52" spans="1:8" x14ac:dyDescent="0.35">
      <c r="A52" s="505" t="s">
        <v>136</v>
      </c>
      <c r="B52" s="505"/>
      <c r="C52" s="139">
        <v>0</v>
      </c>
      <c r="D52" s="160">
        <v>25</v>
      </c>
      <c r="E52" s="301">
        <f t="shared" ref="E52:E55" si="1">C52*D52</f>
        <v>0</v>
      </c>
    </row>
    <row r="53" spans="1:8" x14ac:dyDescent="0.35">
      <c r="A53" s="505" t="s">
        <v>137</v>
      </c>
      <c r="B53" s="505"/>
      <c r="C53" s="139">
        <v>0</v>
      </c>
      <c r="D53" s="160">
        <v>45</v>
      </c>
      <c r="E53" s="301">
        <f t="shared" si="1"/>
        <v>0</v>
      </c>
    </row>
    <row r="54" spans="1:8" x14ac:dyDescent="0.35">
      <c r="A54" s="505" t="s">
        <v>289</v>
      </c>
      <c r="B54" s="505"/>
      <c r="C54" s="139">
        <v>0</v>
      </c>
      <c r="D54" s="394">
        <v>60</v>
      </c>
      <c r="E54" s="301">
        <f t="shared" si="1"/>
        <v>0</v>
      </c>
    </row>
    <row r="55" spans="1:8" x14ac:dyDescent="0.35">
      <c r="A55" s="507" t="s">
        <v>290</v>
      </c>
      <c r="B55" s="508"/>
      <c r="C55" s="139">
        <v>0</v>
      </c>
      <c r="D55" s="394">
        <v>1.2</v>
      </c>
      <c r="E55" s="301">
        <f t="shared" si="1"/>
        <v>0</v>
      </c>
    </row>
    <row r="56" spans="1:8" ht="15.5" x14ac:dyDescent="0.35">
      <c r="A56" s="506" t="s">
        <v>292</v>
      </c>
      <c r="B56" s="506"/>
      <c r="C56" s="38"/>
      <c r="D56" s="303"/>
      <c r="E56" s="304">
        <f>SUM(E52:E55)</f>
        <v>0</v>
      </c>
    </row>
    <row r="57" spans="1:8" ht="15.5" x14ac:dyDescent="0.35">
      <c r="A57" s="502" t="s">
        <v>277</v>
      </c>
      <c r="B57" s="503"/>
      <c r="C57" s="307">
        <f>F48</f>
        <v>123</v>
      </c>
      <c r="D57" s="303">
        <f>G48/F48</f>
        <v>0</v>
      </c>
      <c r="E57" s="304">
        <f>G48</f>
        <v>0</v>
      </c>
    </row>
    <row r="58" spans="1:8" ht="15.5" x14ac:dyDescent="0.35">
      <c r="A58" s="305" t="s">
        <v>291</v>
      </c>
      <c r="B58" s="306"/>
      <c r="C58" s="38"/>
      <c r="D58" s="304"/>
      <c r="E58" s="304">
        <f>SUM(E56:E57)</f>
        <v>0</v>
      </c>
    </row>
    <row r="60" spans="1:8" ht="15.5" x14ac:dyDescent="0.35">
      <c r="A60" s="499" t="s">
        <v>353</v>
      </c>
      <c r="B60" s="499"/>
      <c r="C60" s="499"/>
      <c r="D60" s="499"/>
      <c r="E60" s="499"/>
      <c r="F60" s="499"/>
      <c r="G60" s="499"/>
    </row>
    <row r="61" spans="1:8" x14ac:dyDescent="0.35">
      <c r="A61" s="500"/>
      <c r="B61" s="500"/>
      <c r="C61" s="500"/>
      <c r="D61" s="500"/>
      <c r="E61" s="500"/>
      <c r="F61" s="500"/>
      <c r="G61" s="500"/>
      <c r="H61" s="500"/>
    </row>
    <row r="62" spans="1:8" x14ac:dyDescent="0.35">
      <c r="A62" s="500"/>
      <c r="B62" s="500"/>
      <c r="C62" s="500"/>
      <c r="D62" s="500"/>
      <c r="E62" s="500"/>
      <c r="F62" s="500"/>
      <c r="G62" s="500"/>
      <c r="H62" s="500"/>
    </row>
    <row r="63" spans="1:8" x14ac:dyDescent="0.35">
      <c r="A63" s="500"/>
      <c r="B63" s="500"/>
      <c r="C63" s="500"/>
      <c r="D63" s="500"/>
      <c r="E63" s="500"/>
      <c r="F63" s="500"/>
      <c r="G63" s="500"/>
      <c r="H63" s="500"/>
    </row>
    <row r="64" spans="1:8" x14ac:dyDescent="0.35">
      <c r="A64" s="500"/>
      <c r="B64" s="500"/>
      <c r="C64" s="500"/>
      <c r="D64" s="500"/>
      <c r="E64" s="500"/>
      <c r="F64" s="500"/>
      <c r="G64" s="500"/>
      <c r="H64" s="500"/>
    </row>
    <row r="65" spans="1:8" x14ac:dyDescent="0.35">
      <c r="A65" s="500"/>
      <c r="B65" s="500"/>
      <c r="C65" s="500"/>
      <c r="D65" s="500"/>
      <c r="E65" s="500"/>
      <c r="F65" s="500"/>
      <c r="G65" s="500"/>
      <c r="H65" s="500"/>
    </row>
    <row r="66" spans="1:8" x14ac:dyDescent="0.35">
      <c r="A66" s="500"/>
      <c r="B66" s="500"/>
      <c r="C66" s="500"/>
      <c r="D66" s="500"/>
      <c r="E66" s="500"/>
      <c r="F66" s="500"/>
      <c r="G66" s="500"/>
      <c r="H66" s="500"/>
    </row>
    <row r="67" spans="1:8" x14ac:dyDescent="0.35">
      <c r="A67" s="500"/>
      <c r="B67" s="500"/>
      <c r="C67" s="500"/>
      <c r="D67" s="500"/>
      <c r="E67" s="500"/>
      <c r="F67" s="500"/>
      <c r="G67" s="500"/>
      <c r="H67" s="500"/>
    </row>
    <row r="68" spans="1:8" x14ac:dyDescent="0.35">
      <c r="A68" s="500"/>
      <c r="B68" s="500"/>
      <c r="C68" s="500"/>
      <c r="D68" s="500"/>
      <c r="E68" s="500"/>
      <c r="F68" s="500"/>
      <c r="G68" s="500"/>
      <c r="H68" s="500"/>
    </row>
    <row r="69" spans="1:8" x14ac:dyDescent="0.35">
      <c r="A69" s="500"/>
      <c r="B69" s="500"/>
      <c r="C69" s="500"/>
      <c r="D69" s="500"/>
      <c r="E69" s="500"/>
      <c r="F69" s="500"/>
      <c r="G69" s="500"/>
      <c r="H69" s="500"/>
    </row>
    <row r="70" spans="1:8" x14ac:dyDescent="0.35">
      <c r="A70" s="500"/>
      <c r="B70" s="500"/>
      <c r="C70" s="500"/>
      <c r="D70" s="500"/>
      <c r="E70" s="500"/>
      <c r="F70" s="500"/>
      <c r="G70" s="500"/>
      <c r="H70" s="500"/>
    </row>
    <row r="71" spans="1:8" x14ac:dyDescent="0.35">
      <c r="A71" s="500"/>
      <c r="B71" s="500"/>
      <c r="C71" s="500"/>
      <c r="D71" s="500"/>
      <c r="E71" s="500"/>
      <c r="F71" s="500"/>
      <c r="G71" s="500"/>
      <c r="H71" s="500"/>
    </row>
    <row r="72" spans="1:8" x14ac:dyDescent="0.35">
      <c r="A72" s="500"/>
      <c r="B72" s="500"/>
      <c r="C72" s="500"/>
      <c r="D72" s="500"/>
      <c r="E72" s="500"/>
      <c r="F72" s="500"/>
      <c r="G72" s="500"/>
      <c r="H72" s="500"/>
    </row>
    <row r="74" spans="1:8" x14ac:dyDescent="0.35">
      <c r="D74" s="403" t="s">
        <v>354</v>
      </c>
      <c r="E74" s="501"/>
      <c r="F74" s="501"/>
      <c r="G74" s="501"/>
      <c r="H74" s="501"/>
    </row>
  </sheetData>
  <sheetProtection sheet="1" objects="1" scenarios="1"/>
  <mergeCells count="20">
    <mergeCell ref="A60:G60"/>
    <mergeCell ref="A61:H72"/>
    <mergeCell ref="E74:H74"/>
    <mergeCell ref="A57:B57"/>
    <mergeCell ref="A51:B51"/>
    <mergeCell ref="A52:B52"/>
    <mergeCell ref="A53:B53"/>
    <mergeCell ref="A54:B54"/>
    <mergeCell ref="A56:B56"/>
    <mergeCell ref="A55:B55"/>
    <mergeCell ref="A4:G4"/>
    <mergeCell ref="B6:C6"/>
    <mergeCell ref="B1:G1"/>
    <mergeCell ref="C2:G2"/>
    <mergeCell ref="B46:D46"/>
    <mergeCell ref="B47:D47"/>
    <mergeCell ref="D6:E6"/>
    <mergeCell ref="B43:D43"/>
    <mergeCell ref="A44:G44"/>
    <mergeCell ref="B45:D45"/>
  </mergeCells>
  <pageMargins left="0.23622047244094491" right="3.937007874015748E-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7997-9A01-4478-858A-5E41D6C33A22}">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1-Instructions</vt:lpstr>
      <vt:lpstr>2-Page couverture</vt:lpstr>
      <vt:lpstr>3-Description du projet</vt:lpstr>
      <vt:lpstr>Détails des listes déroulantes</vt:lpstr>
      <vt:lpstr>4-Aménagements (Cell design)</vt:lpstr>
      <vt:lpstr>5-Coût des clôtures</vt:lpstr>
      <vt:lpstr>6-Systèmes d'abreuvem</vt:lpstr>
      <vt:lpstr>7-Espèces fourragères</vt:lpstr>
      <vt:lpstr>Feuil1</vt:lpstr>
      <vt:lpstr>8-Aide Financiere et Échéancier</vt:lpstr>
      <vt:lpstr>'7-Espèces fourragères'!Impression_des_titres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mp.beaulieu</cp:lastModifiedBy>
  <cp:lastPrinted>2022-11-08T16:54:42Z</cp:lastPrinted>
  <dcterms:created xsi:type="dcterms:W3CDTF">2022-10-27T12:52:31Z</dcterms:created>
  <dcterms:modified xsi:type="dcterms:W3CDTF">2023-01-26T17:28:13Z</dcterms:modified>
</cp:coreProperties>
</file>